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1480" windowHeight="7230" tabRatio="829" activeTab="0"/>
  </bookViews>
  <sheets>
    <sheet name="20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comments1.xml><?xml version="1.0" encoding="utf-8"?>
<comments xmlns="http://schemas.openxmlformats.org/spreadsheetml/2006/main">
  <authors>
    <author>Главный Бухгалтер</author>
  </authors>
  <commentList>
    <comment ref="C28" authorId="0">
      <text>
        <r>
          <rPr>
            <b/>
            <sz val="8"/>
            <rFont val="Tahoma"/>
            <family val="0"/>
          </rPr>
          <t>Главный Бухгалтер:</t>
        </r>
        <r>
          <rPr>
            <sz val="8"/>
            <rFont val="Tahoma"/>
            <family val="0"/>
          </rPr>
          <t xml:space="preserve">
2069,92- лат.ремонт кровли - 06.04.2012</t>
        </r>
      </text>
    </comment>
  </commentList>
</comments>
</file>

<file path=xl/sharedStrings.xml><?xml version="1.0" encoding="utf-8"?>
<sst xmlns="http://schemas.openxmlformats.org/spreadsheetml/2006/main" count="89" uniqueCount="73">
  <si>
    <t>Обслуживание конструктивных элементов здания</t>
  </si>
  <si>
    <t>Оплата труда:</t>
  </si>
  <si>
    <t>Обслуживание внутридомового оборудования</t>
  </si>
  <si>
    <t>Санитарное содержание придомовой территории</t>
  </si>
  <si>
    <t>Материалы</t>
  </si>
  <si>
    <t>Подрядные организации</t>
  </si>
  <si>
    <r>
      <t>ООО УК "ЖЭУ-2"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Услуги управления</t>
    </r>
  </si>
  <si>
    <r>
      <t>ОАО "СГРЦ"</t>
    </r>
    <r>
      <rPr>
        <sz val="10"/>
        <rFont val="Arial"/>
        <family val="0"/>
      </rPr>
      <t xml:space="preserve"> - </t>
    </r>
    <r>
      <rPr>
        <i/>
        <sz val="10"/>
        <rFont val="Arial"/>
        <family val="2"/>
      </rPr>
      <t>начисление и сбор платежей</t>
    </r>
  </si>
  <si>
    <r>
      <t>СМУП "АРС"</t>
    </r>
    <r>
      <rPr>
        <sz val="10"/>
        <rFont val="Arial"/>
        <family val="0"/>
      </rPr>
      <t xml:space="preserve">- </t>
    </r>
    <r>
      <rPr>
        <i/>
        <sz val="10"/>
        <rFont val="Arial"/>
        <family val="2"/>
      </rPr>
      <t>аварийное обслуживание холодного и горячего водоснабжения</t>
    </r>
  </si>
  <si>
    <r>
      <t>СМУП "АРС"</t>
    </r>
    <r>
      <rPr>
        <sz val="10"/>
        <rFont val="Arial"/>
        <family val="0"/>
      </rPr>
      <t xml:space="preserve">- </t>
    </r>
    <r>
      <rPr>
        <i/>
        <sz val="10"/>
        <rFont val="Arial"/>
        <family val="2"/>
      </rPr>
      <t>аварийное обслуживание систем центрального отопления</t>
    </r>
  </si>
  <si>
    <r>
      <t>ООО "Ставропольэлектросеть"-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аварийное обслуживание внутридомовых электрических сетей и электрической арматуры</t>
    </r>
  </si>
  <si>
    <r>
      <t>ООО "Печник"</t>
    </r>
    <r>
      <rPr>
        <sz val="10"/>
        <rFont val="Arial"/>
        <family val="0"/>
      </rPr>
      <t xml:space="preserve"> - </t>
    </r>
    <r>
      <rPr>
        <i/>
        <sz val="10"/>
        <rFont val="Arial"/>
        <family val="2"/>
      </rPr>
      <t>обследование вентканалов</t>
    </r>
  </si>
  <si>
    <r>
      <t xml:space="preserve">ООО "Ставропольгоргаз" </t>
    </r>
    <r>
      <rPr>
        <sz val="10"/>
        <rFont val="Arial"/>
        <family val="0"/>
      </rPr>
      <t xml:space="preserve">- </t>
    </r>
    <r>
      <rPr>
        <i/>
        <sz val="10"/>
        <rFont val="Arial"/>
        <family val="2"/>
      </rPr>
      <t>обслуживание фасадной разводки</t>
    </r>
  </si>
  <si>
    <t>Техническое обслуживание общедомовой системы отопления:</t>
  </si>
  <si>
    <t>Техническое обслуживание общедомовой системы канализации:</t>
  </si>
  <si>
    <t xml:space="preserve">Техническое обслуживание электрических устройств мест общего пользования </t>
  </si>
  <si>
    <t xml:space="preserve"> - подметание свежевыпавшего снега</t>
  </si>
  <si>
    <t xml:space="preserve"> - очистка территории от уплотненного снега</t>
  </si>
  <si>
    <t xml:space="preserve"> - очистка территории от наледи и льда</t>
  </si>
  <si>
    <t>Статьи затрат:</t>
  </si>
  <si>
    <t>Генеральный директор</t>
  </si>
  <si>
    <t>Техническое обслуживание общедомовой системы хол. и гор. водоснабжения</t>
  </si>
  <si>
    <t>Отчисления на социальные нужды</t>
  </si>
  <si>
    <t>Общецеховые, Общеэксплуатационные расходы</t>
  </si>
  <si>
    <t xml:space="preserve">Оплата труда </t>
  </si>
  <si>
    <t>Ведущий экономист</t>
  </si>
  <si>
    <t>м2</t>
  </si>
  <si>
    <t>Общая площадь дома:</t>
  </si>
  <si>
    <t xml:space="preserve"> - уборка мусорокамер</t>
  </si>
  <si>
    <t>руб./1 м2 в месяц</t>
  </si>
  <si>
    <t>С.А. Сычева</t>
  </si>
  <si>
    <r>
      <t>ООО "Микст"</t>
    </r>
    <r>
      <rPr>
        <sz val="10"/>
        <rFont val="Arial"/>
        <family val="0"/>
      </rPr>
      <t xml:space="preserve"> - </t>
    </r>
    <r>
      <rPr>
        <i/>
        <sz val="10"/>
        <rFont val="Arial"/>
        <family val="2"/>
      </rPr>
      <t>дезинсекцияция (площадь подвала- м2)</t>
    </r>
  </si>
  <si>
    <t xml:space="preserve"> - подметание в летний период</t>
  </si>
  <si>
    <t xml:space="preserve"> - транспортировка мусора в установленное место</t>
  </si>
  <si>
    <t xml:space="preserve"> - уборка мусора с газонов</t>
  </si>
  <si>
    <r>
      <t>ООО "Микст"</t>
    </r>
    <r>
      <rPr>
        <sz val="10"/>
        <rFont val="Arial"/>
        <family val="0"/>
      </rPr>
      <t xml:space="preserve"> - </t>
    </r>
    <r>
      <rPr>
        <i/>
        <sz val="10"/>
        <rFont val="Arial"/>
        <family val="2"/>
      </rPr>
      <t>дератизация (площадь подвала- 477 м2)</t>
    </r>
  </si>
  <si>
    <t>Г.В. Ивахненко</t>
  </si>
  <si>
    <t xml:space="preserve"> - покос газона</t>
  </si>
  <si>
    <t>ООО УК "ЖЭУ-2" - Содержание и техническое обслуживание:</t>
  </si>
  <si>
    <t>ОАО "Горэлектросеть"- электроэнергия:</t>
  </si>
  <si>
    <t>ИТОГО:</t>
  </si>
  <si>
    <t>* Задолженностью считается неоплата свыше двух месяцев</t>
  </si>
  <si>
    <t>Итого затрат:</t>
  </si>
  <si>
    <t>Утвержденный тариф - 12,32 руб./м2</t>
  </si>
  <si>
    <t>Остаток денежных средств на 31.12.2011 г.</t>
  </si>
  <si>
    <t xml:space="preserve"> - ремонт двери (подвал) (10.02.2012)</t>
  </si>
  <si>
    <t xml:space="preserve"> - наладка контактов (февраль 2012)</t>
  </si>
  <si>
    <t xml:space="preserve"> - частичная очистка кровли от снега (кв.10)</t>
  </si>
  <si>
    <t xml:space="preserve"> - обследование освещения (март 2012)</t>
  </si>
  <si>
    <t xml:space="preserve"> - очистка желобов от снега (03.2012 г.)</t>
  </si>
  <si>
    <t xml:space="preserve"> - удаление снега и наледи с кровли, обследование кровельного покрытия на наличие течи, ремонт кровли (кв.36) </t>
  </si>
  <si>
    <t xml:space="preserve"> - очистка кровли от снега, обследование кровельного покрытия на течь (кв.10) (07.03.2012)</t>
  </si>
  <si>
    <t>руб. за 1 полугодие</t>
  </si>
  <si>
    <t>руб. за 2 полугодие</t>
  </si>
  <si>
    <t>руб. за год</t>
  </si>
  <si>
    <t>Начислено за 1 полугодие</t>
  </si>
  <si>
    <t>Поступило в 1 полугодии</t>
  </si>
  <si>
    <t>Поступило в 2012 году</t>
  </si>
  <si>
    <t>Начислено за 2012 год</t>
  </si>
  <si>
    <t>Задолженность* на 01.01.2013 г.</t>
  </si>
  <si>
    <r>
      <t>Дополнительные услуги (локальная смета)</t>
    </r>
    <r>
      <rPr>
        <sz val="10"/>
        <rFont val="Arial"/>
        <family val="0"/>
      </rPr>
      <t xml:space="preserve"> - Латочный ремонт кровли -20 м2 (06.04.2012)</t>
    </r>
  </si>
  <si>
    <t xml:space="preserve"> - ремонт металических обрамлений парапетов на кровле (28.05.2012)</t>
  </si>
  <si>
    <t xml:space="preserve"> - замена ламп 40Вт - 2 шт; 60 Вт - 1 шт</t>
  </si>
  <si>
    <t xml:space="preserve"> - регулировка датчика движения 3 под. (04.06.2012)</t>
  </si>
  <si>
    <t>Отчет ООО УК "ЖЭУ-2" за  2012 г. о выполненных работах по управлению, содержанию и техническому обслуживанию жилого многоквартирного дома ул. Артема 5 А</t>
  </si>
  <si>
    <t xml:space="preserve"> - Запуск горячей воды (10.08.2012)</t>
  </si>
  <si>
    <t xml:space="preserve"> - Стравка воздуха из системы отопления (подвал) (29.10.2012); (31.12.2012)</t>
  </si>
  <si>
    <t xml:space="preserve"> -отключение системы отопления по окончании отопительного сезона (25.04.12г.)</t>
  </si>
  <si>
    <t xml:space="preserve"> - Выезд мастера (04.11.2012)</t>
  </si>
  <si>
    <t xml:space="preserve"> </t>
  </si>
  <si>
    <t xml:space="preserve"> - Смена участка трубопровода системы отопления: 0,2 м Д25 (06.12.2012)</t>
  </si>
  <si>
    <t xml:space="preserve"> - Запуск системы отопления (06.12.2012)</t>
  </si>
  <si>
    <t>Содержание и техническое обслуживание  многоквартирного дома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</si>
</sst>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00"/>
    <numFmt numFmtId="185" formatCode="0.0000000"/>
    <numFmt numFmtId="186" formatCode="0.000000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1"/>
      <color indexed="12"/>
      <name val="Arial Cyr"/>
      <family val="0"/>
    </font>
    <font>
      <i/>
      <sz val="10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2" fontId="1" fillId="0" borderId="14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0" xfId="0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2" fontId="1" fillId="0" borderId="19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4" borderId="20" xfId="0" applyFill="1" applyBorder="1" applyAlignment="1">
      <alignment wrapText="1"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1" fillId="4" borderId="23" xfId="0" applyFont="1" applyFill="1" applyBorder="1" applyAlignment="1">
      <alignment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2" fontId="6" fillId="0" borderId="0" xfId="0" applyNumberFormat="1" applyFont="1" applyAlignment="1">
      <alignment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28" xfId="0" applyFont="1" applyBorder="1" applyAlignment="1">
      <alignment horizontal="left"/>
    </xf>
    <xf numFmtId="2" fontId="0" fillId="0" borderId="10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 horizontal="left"/>
    </xf>
    <xf numFmtId="2" fontId="1" fillId="0" borderId="31" xfId="0" applyNumberFormat="1" applyFont="1" applyBorder="1" applyAlignment="1">
      <alignment wrapText="1"/>
    </xf>
    <xf numFmtId="2" fontId="0" fillId="0" borderId="32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2" fontId="0" fillId="0" borderId="33" xfId="0" applyNumberFormat="1" applyFont="1" applyBorder="1" applyAlignment="1">
      <alignment/>
    </xf>
    <xf numFmtId="2" fontId="0" fillId="0" borderId="34" xfId="0" applyNumberFormat="1" applyFont="1" applyBorder="1" applyAlignment="1">
      <alignment/>
    </xf>
    <xf numFmtId="2" fontId="0" fillId="0" borderId="35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0" fontId="5" fillId="0" borderId="28" xfId="0" applyFont="1" applyFill="1" applyBorder="1" applyAlignment="1">
      <alignment horizontal="left" wrapText="1"/>
    </xf>
    <xf numFmtId="2" fontId="0" fillId="0" borderId="33" xfId="0" applyNumberFormat="1" applyFont="1" applyBorder="1" applyAlignment="1">
      <alignment/>
    </xf>
    <xf numFmtId="0" fontId="5" fillId="0" borderId="37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1" fillId="0" borderId="14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1" fillId="0" borderId="14" xfId="0" applyFont="1" applyBorder="1" applyAlignment="1">
      <alignment/>
    </xf>
    <xf numFmtId="0" fontId="1" fillId="0" borderId="36" xfId="0" applyFont="1" applyBorder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1" fillId="0" borderId="25" xfId="0" applyFont="1" applyFill="1" applyBorder="1" applyAlignment="1">
      <alignment wrapText="1"/>
    </xf>
    <xf numFmtId="0" fontId="3" fillId="0" borderId="0" xfId="0" applyFont="1" applyAlignment="1">
      <alignment horizontal="right" wrapText="1"/>
    </xf>
    <xf numFmtId="0" fontId="2" fillId="0" borderId="39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39" xfId="0" applyBorder="1" applyAlignment="1">
      <alignment wrapText="1"/>
    </xf>
    <xf numFmtId="0" fontId="0" fillId="0" borderId="13" xfId="0" applyBorder="1" applyAlignment="1">
      <alignment wrapText="1"/>
    </xf>
    <xf numFmtId="0" fontId="5" fillId="0" borderId="13" xfId="0" applyFont="1" applyBorder="1" applyAlignment="1">
      <alignment horizontal="left" wrapText="1"/>
    </xf>
    <xf numFmtId="0" fontId="5" fillId="0" borderId="40" xfId="0" applyFont="1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28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2" fontId="1" fillId="0" borderId="33" xfId="0" applyNumberFormat="1" applyFont="1" applyFill="1" applyBorder="1" applyAlignment="1">
      <alignment/>
    </xf>
    <xf numFmtId="2" fontId="1" fillId="0" borderId="32" xfId="0" applyNumberFormat="1" applyFont="1" applyBorder="1" applyAlignment="1">
      <alignment/>
    </xf>
    <xf numFmtId="0" fontId="0" fillId="4" borderId="41" xfId="0" applyFont="1" applyFill="1" applyBorder="1" applyAlignment="1">
      <alignment/>
    </xf>
    <xf numFmtId="0" fontId="0" fillId="4" borderId="16" xfId="0" applyFill="1" applyBorder="1" applyAlignment="1">
      <alignment/>
    </xf>
    <xf numFmtId="0" fontId="3" fillId="4" borderId="11" xfId="0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4" borderId="40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7" xfId="0" applyFont="1" applyFill="1" applyBorder="1" applyAlignment="1">
      <alignment/>
    </xf>
    <xf numFmtId="0" fontId="1" fillId="4" borderId="12" xfId="0" applyFont="1" applyFill="1" applyBorder="1" applyAlignment="1">
      <alignment/>
    </xf>
    <xf numFmtId="2" fontId="1" fillId="4" borderId="17" xfId="0" applyNumberFormat="1" applyFont="1" applyFill="1" applyBorder="1" applyAlignment="1">
      <alignment/>
    </xf>
    <xf numFmtId="2" fontId="1" fillId="0" borderId="42" xfId="0" applyNumberFormat="1" applyFont="1" applyBorder="1" applyAlignment="1">
      <alignment/>
    </xf>
    <xf numFmtId="2" fontId="1" fillId="0" borderId="43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2" fontId="0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/>
    </xf>
    <xf numFmtId="2" fontId="1" fillId="0" borderId="44" xfId="0" applyNumberFormat="1" applyFont="1" applyBorder="1" applyAlignment="1">
      <alignment/>
    </xf>
    <xf numFmtId="2" fontId="1" fillId="0" borderId="45" xfId="0" applyNumberFormat="1" applyFont="1" applyBorder="1" applyAlignment="1">
      <alignment/>
    </xf>
    <xf numFmtId="2" fontId="1" fillId="0" borderId="46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33" xfId="0" applyFill="1" applyBorder="1" applyAlignment="1">
      <alignment/>
    </xf>
    <xf numFmtId="0" fontId="5" fillId="0" borderId="13" xfId="0" applyFont="1" applyFill="1" applyBorder="1" applyAlignment="1">
      <alignment horizontal="left" wrapText="1"/>
    </xf>
    <xf numFmtId="0" fontId="5" fillId="0" borderId="33" xfId="0" applyFont="1" applyFill="1" applyBorder="1" applyAlignment="1">
      <alignment horizontal="left" wrapText="1"/>
    </xf>
    <xf numFmtId="2" fontId="1" fillId="0" borderId="13" xfId="0" applyNumberFormat="1" applyFont="1" applyBorder="1" applyAlignment="1">
      <alignment/>
    </xf>
    <xf numFmtId="0" fontId="5" fillId="0" borderId="33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1" fillId="0" borderId="33" xfId="0" applyFont="1" applyFill="1" applyBorder="1" applyAlignment="1">
      <alignment horizontal="left"/>
    </xf>
    <xf numFmtId="2" fontId="1" fillId="0" borderId="13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0" fontId="0" fillId="0" borderId="47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1" fillId="0" borderId="50" xfId="0" applyFont="1" applyBorder="1" applyAlignment="1">
      <alignment wrapText="1"/>
    </xf>
    <xf numFmtId="0" fontId="1" fillId="4" borderId="22" xfId="0" applyFont="1" applyFill="1" applyBorder="1" applyAlignment="1">
      <alignment/>
    </xf>
    <xf numFmtId="2" fontId="1" fillId="0" borderId="51" xfId="0" applyNumberFormat="1" applyFont="1" applyBorder="1" applyAlignment="1">
      <alignment/>
    </xf>
    <xf numFmtId="2" fontId="1" fillId="0" borderId="52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3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3" fillId="0" borderId="13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5" fillId="0" borderId="28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8" xfId="0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89;&#1085;&#1086;&#1074;&#1085;&#1086;&#1081;%20&#1088;&#1072;&#1089;&#1095;&#1077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2;&#1045;&#1058;&#1040;\&#1086;&#1090;&#1095;&#1077;&#1090;%20&#1087;&#1086;%20&#1076;&#1086;&#1084;&#1072;&#1084;\2011%20&#1075;\&#1086;&#1089;&#1085;&#1086;&#1074;&#1085;&#1086;&#1081;%20&#1088;&#1072;&#1089;&#1095;&#1077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2;&#1045;&#1058;&#1040;\&#1086;&#1090;&#1095;&#1077;&#1090;%20&#1087;&#1086;%20&#1076;&#1086;&#1084;&#1072;&#1084;\2011%20&#1075;\9%20&#1084;&#1077;&#1089;\9&#1084;%20&#1086;&#1089;&#1085;&#1086;&#1074;&#1085;&#1086;&#1081;%20&#1088;&#1072;&#1089;&#1095;&#1077;&#109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20,2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&#1087;&#1086;&#1083;.12.%20&#1086;&#1089;&#1085;&#1086;&#1074;&#1085;&#1086;&#1081;%20&#1088;&#1072;&#1089;&#1095;&#1077;&#109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&#1086;&#1089;&#1085;&#1086;&#1074;&#1085;&#1086;&#1081;%20&#1088;&#1072;&#1089;&#1095;&#1077;&#109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УП (2)"/>
      <sheetName val="МУП"/>
      <sheetName val="Подрядч"/>
      <sheetName val="МУП (3)"/>
    </sheetNames>
    <sheetDataSet>
      <sheetData sheetId="1">
        <row r="13">
          <cell r="R13">
            <v>0.6</v>
          </cell>
          <cell r="X13">
            <v>0.71</v>
          </cell>
          <cell r="AH13">
            <v>1.04</v>
          </cell>
          <cell r="AN13">
            <v>1.24</v>
          </cell>
        </row>
      </sheetData>
      <sheetData sheetId="2">
        <row r="13">
          <cell r="L13">
            <v>1418.9075</v>
          </cell>
          <cell r="M13">
            <v>804.42</v>
          </cell>
          <cell r="P13">
            <v>488.9086</v>
          </cell>
          <cell r="AN13">
            <v>1.592753333385544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УП (2)"/>
      <sheetName val="МУП"/>
      <sheetName val="МУП (3)"/>
      <sheetName val="Подрядч"/>
    </sheetNames>
    <sheetDataSet>
      <sheetData sheetId="3">
        <row r="13">
          <cell r="C13">
            <v>2234.5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УП (2)"/>
      <sheetName val="МУП"/>
      <sheetName val="Подрядч"/>
      <sheetName val="Начисление"/>
      <sheetName val="Подрядч факт"/>
      <sheetName val="Площадь участков"/>
      <sheetName val="Площадь участков (2)"/>
      <sheetName val="Лист1"/>
      <sheetName val="в Админ"/>
      <sheetName val="Начисление ТО"/>
      <sheetName val="Начисление Эл.Эн"/>
    </sheetNames>
    <sheetDataSet>
      <sheetData sheetId="1">
        <row r="13">
          <cell r="BC13">
            <v>2.1556124231045737</v>
          </cell>
          <cell r="BJ13">
            <v>2.589419611598261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,26"/>
      <sheetName val="20,26 пол-е"/>
      <sheetName val="20,26 9 мес"/>
      <sheetName val="20,26 год"/>
      <sheetName val="мат-лы"/>
      <sheetName val="мат-лы пол-е"/>
      <sheetName val="мат-лы 9 мес"/>
      <sheetName val="мат-лы год"/>
    </sheetNames>
    <sheetDataSet>
      <sheetData sheetId="7">
        <row r="14">
          <cell r="O14">
            <v>2485.78</v>
          </cell>
          <cell r="P14">
            <v>99.51</v>
          </cell>
          <cell r="Q14">
            <v>847.4084871852947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УП"/>
      <sheetName val="Подрядч"/>
      <sheetName val="Начисление"/>
      <sheetName val="Расчет эл.энергии"/>
      <sheetName val="Начис электроэн"/>
      <sheetName val="Начис Уп.Тр"/>
      <sheetName val="Подрядч факт"/>
      <sheetName val="Площадь участков"/>
      <sheetName val="Площадь участков (2)"/>
      <sheetName val="в Админ"/>
    </sheetNames>
    <sheetDataSet>
      <sheetData sheetId="2">
        <row r="5">
          <cell r="O5">
            <v>165174.3</v>
          </cell>
          <cell r="P5">
            <v>156229</v>
          </cell>
        </row>
      </sheetData>
      <sheetData sheetId="4">
        <row r="6">
          <cell r="AM6">
            <v>95095.84</v>
          </cell>
          <cell r="AN6">
            <v>83194.59</v>
          </cell>
        </row>
      </sheetData>
      <sheetData sheetId="6">
        <row r="13">
          <cell r="AG13">
            <v>648</v>
          </cell>
          <cell r="AN13">
            <v>0</v>
          </cell>
          <cell r="AS13">
            <v>429.3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МУП"/>
      <sheetName val="Подрядч"/>
      <sheetName val="Начисление"/>
      <sheetName val="Расчет эл.энергии"/>
      <sheetName val="Начис электроэн"/>
      <sheetName val="Начис Уп.Тр"/>
      <sheetName val="Подрядч факт"/>
      <sheetName val="Площадь участков"/>
      <sheetName val="Площадь участков (2)"/>
      <sheetName val="в Админ"/>
    </sheetNames>
    <sheetDataSet>
      <sheetData sheetId="0">
        <row r="15">
          <cell r="V15">
            <v>0.7400846127495422</v>
          </cell>
          <cell r="AB15">
            <v>0.333038075737294</v>
          </cell>
          <cell r="AD15">
            <v>0.6290719208371108</v>
          </cell>
          <cell r="AH15">
            <v>0.09924534656971361</v>
          </cell>
          <cell r="AZ15">
            <v>1.2745262026028523</v>
          </cell>
          <cell r="BF15">
            <v>0.5735367911712835</v>
          </cell>
          <cell r="BH15">
            <v>1.0833472722124244</v>
          </cell>
          <cell r="BL15">
            <v>0.17091396376904253</v>
          </cell>
          <cell r="BW15">
            <v>3.150746322612459</v>
          </cell>
          <cell r="CD15">
            <v>1.4178358451756063</v>
          </cell>
          <cell r="CF15">
            <v>2.6781343742205896</v>
          </cell>
          <cell r="CJ15">
            <v>0.4083367234105746</v>
          </cell>
        </row>
      </sheetData>
      <sheetData sheetId="1">
        <row r="15">
          <cell r="R15">
            <v>536.28</v>
          </cell>
        </row>
      </sheetData>
      <sheetData sheetId="2">
        <row r="5">
          <cell r="O5">
            <v>330348.5999999999</v>
          </cell>
          <cell r="P5">
            <v>328343.57</v>
          </cell>
          <cell r="Q5">
            <v>16983.35</v>
          </cell>
        </row>
      </sheetData>
      <sheetData sheetId="4">
        <row r="6">
          <cell r="AM6">
            <v>187871.43000000002</v>
          </cell>
          <cell r="AN6">
            <v>163977.79</v>
          </cell>
          <cell r="AO6">
            <v>8798.7</v>
          </cell>
        </row>
      </sheetData>
      <sheetData sheetId="6">
        <row r="13">
          <cell r="AG13">
            <v>0</v>
          </cell>
          <cell r="AN13">
            <v>0</v>
          </cell>
          <cell r="AS13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,26"/>
      <sheetName val="20,26 пол-е"/>
      <sheetName val="20,26 9 мес"/>
      <sheetName val="20,26 год"/>
      <sheetName val="3 квартал"/>
      <sheetName val="4 квартал"/>
      <sheetName val="мат"/>
      <sheetName val="мат-лы год"/>
    </sheetNames>
    <sheetDataSet>
      <sheetData sheetId="7">
        <row r="14">
          <cell r="O14">
            <v>0</v>
          </cell>
          <cell r="P14">
            <v>0</v>
          </cell>
          <cell r="Q14">
            <v>1403.7047117743948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58">
      <selection activeCell="A84" sqref="A84"/>
    </sheetView>
  </sheetViews>
  <sheetFormatPr defaultColWidth="9.140625" defaultRowHeight="12.75"/>
  <cols>
    <col min="1" max="1" width="68.00390625" style="16" customWidth="1"/>
    <col min="2" max="2" width="13.7109375" style="27" hidden="1" customWidth="1"/>
    <col min="3" max="3" width="14.57421875" style="27" hidden="1" customWidth="1"/>
    <col min="4" max="4" width="0" style="0" hidden="1" customWidth="1"/>
    <col min="5" max="5" width="13.7109375" style="27" hidden="1" customWidth="1"/>
    <col min="6" max="6" width="14.57421875" style="27" hidden="1" customWidth="1"/>
    <col min="7" max="7" width="13.7109375" style="27" customWidth="1"/>
    <col min="8" max="8" width="14.57421875" style="27" customWidth="1"/>
    <col min="9" max="9" width="18.421875" style="0" customWidth="1"/>
  </cols>
  <sheetData>
    <row r="1" spans="1:8" ht="15" customHeight="1">
      <c r="A1" s="118" t="s">
        <v>64</v>
      </c>
      <c r="B1" s="118"/>
      <c r="C1" s="118"/>
      <c r="D1" s="118"/>
      <c r="E1" s="118"/>
      <c r="F1" s="118"/>
      <c r="G1" s="118"/>
      <c r="H1" s="118"/>
    </row>
    <row r="2" spans="1:8" ht="15" customHeight="1">
      <c r="A2" s="118"/>
      <c r="B2" s="118"/>
      <c r="C2" s="118"/>
      <c r="D2" s="118"/>
      <c r="E2" s="118"/>
      <c r="F2" s="118"/>
      <c r="G2" s="118"/>
      <c r="H2" s="118"/>
    </row>
    <row r="3" spans="1:8" ht="9" customHeight="1">
      <c r="A3" s="118"/>
      <c r="B3" s="118"/>
      <c r="C3" s="118"/>
      <c r="D3" s="118"/>
      <c r="E3" s="118"/>
      <c r="F3" s="118"/>
      <c r="G3" s="118"/>
      <c r="H3" s="118"/>
    </row>
    <row r="4" spans="1:8" ht="12.75">
      <c r="A4" s="57"/>
      <c r="B4" s="117"/>
      <c r="C4" s="117"/>
      <c r="E4" s="117"/>
      <c r="F4" s="117"/>
      <c r="G4" s="117"/>
      <c r="H4" s="117"/>
    </row>
    <row r="5" spans="1:8" ht="13.5" thickBot="1">
      <c r="A5" s="58"/>
      <c r="B5" s="26"/>
      <c r="C5" s="26"/>
      <c r="E5" s="26"/>
      <c r="F5" s="26"/>
      <c r="G5" s="26"/>
      <c r="H5" s="26"/>
    </row>
    <row r="6" spans="1:9" s="16" customFormat="1" ht="40.5" customHeight="1" thickBot="1">
      <c r="A6" s="22" t="s">
        <v>19</v>
      </c>
      <c r="B6" s="43" t="s">
        <v>55</v>
      </c>
      <c r="C6" s="43" t="s">
        <v>56</v>
      </c>
      <c r="D6" s="43"/>
      <c r="E6" s="43"/>
      <c r="F6" s="43"/>
      <c r="G6" s="43" t="s">
        <v>58</v>
      </c>
      <c r="H6" s="43" t="s">
        <v>57</v>
      </c>
      <c r="I6" s="44" t="s">
        <v>59</v>
      </c>
    </row>
    <row r="7" spans="1:9" ht="12.75">
      <c r="A7" s="59" t="s">
        <v>38</v>
      </c>
      <c r="B7" s="45">
        <f>'[5]Начисление'!$O$5</f>
        <v>165174.3</v>
      </c>
      <c r="C7" s="45">
        <f>'[5]Начисление'!$P$5</f>
        <v>156229</v>
      </c>
      <c r="D7" s="45">
        <f>'[5]Начисление'!$O$5</f>
        <v>165174.3</v>
      </c>
      <c r="E7" s="45">
        <f>G7-B7</f>
        <v>165174.29999999993</v>
      </c>
      <c r="F7" s="45">
        <f>H7-E7</f>
        <v>163169.27000000008</v>
      </c>
      <c r="G7" s="45">
        <f>'[6]Начисление'!$O$5</f>
        <v>330348.5999999999</v>
      </c>
      <c r="H7" s="45">
        <f>'[6]Начисление'!$P$5</f>
        <v>328343.57</v>
      </c>
      <c r="I7" s="45">
        <f>'[6]Начисление'!$Q$5</f>
        <v>16983.35</v>
      </c>
    </row>
    <row r="8" spans="1:9" ht="13.5" thickBot="1">
      <c r="A8" s="60" t="s">
        <v>39</v>
      </c>
      <c r="B8" s="46">
        <f>'[5]Начис электроэн'!$AM$6</f>
        <v>95095.84</v>
      </c>
      <c r="C8" s="46">
        <f>'[5]Начис электроэн'!$AN$6</f>
        <v>83194.59</v>
      </c>
      <c r="D8" s="46">
        <f>'[5]Начис электроэн'!$AM$6</f>
        <v>95095.84</v>
      </c>
      <c r="E8" s="45">
        <f>G8-B8</f>
        <v>92775.59000000003</v>
      </c>
      <c r="F8" s="45">
        <f>H8-E8</f>
        <v>71202.19999999998</v>
      </c>
      <c r="G8" s="46">
        <f>'[6]Начис электроэн'!$AM$6</f>
        <v>187871.43000000002</v>
      </c>
      <c r="H8" s="46">
        <f>'[6]Начис электроэн'!$AN$6</f>
        <v>163977.79</v>
      </c>
      <c r="I8" s="46">
        <f>'[6]Начис электроэн'!$AO$6</f>
        <v>8798.7</v>
      </c>
    </row>
    <row r="9" spans="1:9" ht="13.5" thickBot="1">
      <c r="A9" s="52" t="s">
        <v>40</v>
      </c>
      <c r="B9" s="47">
        <f aca="true" t="shared" si="0" ref="B9:I9">SUM(B7:B8)</f>
        <v>260270.13999999998</v>
      </c>
      <c r="C9" s="47">
        <f t="shared" si="0"/>
        <v>239423.59</v>
      </c>
      <c r="D9" s="47">
        <f t="shared" si="0"/>
        <v>260270.13999999998</v>
      </c>
      <c r="E9" s="47">
        <f t="shared" si="0"/>
        <v>257949.88999999996</v>
      </c>
      <c r="F9" s="47">
        <f t="shared" si="0"/>
        <v>234371.47000000006</v>
      </c>
      <c r="G9" s="47">
        <f t="shared" si="0"/>
        <v>518220.0299999999</v>
      </c>
      <c r="H9" s="47">
        <f t="shared" si="0"/>
        <v>492321.36</v>
      </c>
      <c r="I9" s="48">
        <f t="shared" si="0"/>
        <v>25782.05</v>
      </c>
    </row>
    <row r="10" ht="18.75" customHeight="1">
      <c r="A10" s="16" t="s">
        <v>41</v>
      </c>
    </row>
    <row r="11" spans="1:8" ht="12.75">
      <c r="A11" s="53" t="s">
        <v>27</v>
      </c>
      <c r="B11" s="2">
        <f>'[2]Подрядч'!$C$13</f>
        <v>2234.5</v>
      </c>
      <c r="C11" s="2" t="s">
        <v>26</v>
      </c>
      <c r="E11" s="2">
        <f>'[2]Подрядч'!$C$13</f>
        <v>2234.5</v>
      </c>
      <c r="F11" s="2" t="s">
        <v>26</v>
      </c>
      <c r="G11" s="2">
        <f>'[2]Подрядч'!$C$13</f>
        <v>2234.5</v>
      </c>
      <c r="H11" s="2" t="s">
        <v>26</v>
      </c>
    </row>
    <row r="12" spans="1:8" ht="13.5" thickBot="1">
      <c r="A12" s="49" t="s">
        <v>43</v>
      </c>
      <c r="B12" s="50"/>
      <c r="C12" s="51">
        <v>6</v>
      </c>
      <c r="E12" s="50"/>
      <c r="F12" s="51">
        <v>6</v>
      </c>
      <c r="G12" s="50"/>
      <c r="H12" s="51">
        <v>12</v>
      </c>
    </row>
    <row r="13" spans="1:8" s="16" customFormat="1" ht="26.25" thickBot="1">
      <c r="A13" s="11" t="s">
        <v>19</v>
      </c>
      <c r="B13" s="15" t="s">
        <v>29</v>
      </c>
      <c r="C13" s="32" t="s">
        <v>52</v>
      </c>
      <c r="D13" s="17"/>
      <c r="E13" s="15" t="s">
        <v>29</v>
      </c>
      <c r="F13" s="32" t="s">
        <v>53</v>
      </c>
      <c r="G13" s="15" t="s">
        <v>29</v>
      </c>
      <c r="H13" s="32" t="s">
        <v>54</v>
      </c>
    </row>
    <row r="14" spans="1:8" ht="12.75">
      <c r="A14" s="10" t="s">
        <v>6</v>
      </c>
      <c r="B14" s="9">
        <f>'[1]Подрядч'!$AN$13</f>
        <v>1.592753333385544</v>
      </c>
      <c r="C14" s="33">
        <f>B14*B11*C12</f>
        <v>21354.043940699987</v>
      </c>
      <c r="D14" s="18"/>
      <c r="E14" s="9"/>
      <c r="F14" s="33"/>
      <c r="G14" s="9">
        <f>H14/H12/G11</f>
        <v>0.796376666692772</v>
      </c>
      <c r="H14" s="33">
        <f>F14+C14</f>
        <v>21354.043940699987</v>
      </c>
    </row>
    <row r="15" spans="1:8" ht="12.75">
      <c r="A15" s="5" t="s">
        <v>5</v>
      </c>
      <c r="B15" s="3">
        <f>C15/B11/C12</f>
        <v>1.761531819198926</v>
      </c>
      <c r="C15" s="34">
        <f>SUM(C16:C23)</f>
        <v>23616.8571</v>
      </c>
      <c r="D15" s="18"/>
      <c r="E15" s="3">
        <f>F15/E11/F12</f>
        <v>1.7387233087193257</v>
      </c>
      <c r="F15" s="34">
        <f>SUM(F16:F23)</f>
        <v>23311.0634</v>
      </c>
      <c r="G15" s="3">
        <f>H15/G11/H12</f>
        <v>1.7501275639591258</v>
      </c>
      <c r="H15" s="34">
        <f>SUM(H16:H23)</f>
        <v>46927.9205</v>
      </c>
    </row>
    <row r="16" spans="1:8" ht="12.75">
      <c r="A16" s="6" t="s">
        <v>7</v>
      </c>
      <c r="B16" s="29">
        <f>C16/$C$12/$B$11</f>
        <v>0.4673782725441934</v>
      </c>
      <c r="C16" s="35">
        <f>(C7*3.25%)+(B8*1.25%)</f>
        <v>6266.1405</v>
      </c>
      <c r="D16" s="18"/>
      <c r="E16" s="29">
        <f>F16/$F$12/$E$11</f>
        <v>0.5037233087193257</v>
      </c>
      <c r="F16" s="35">
        <f>H16-C16</f>
        <v>6753.4184</v>
      </c>
      <c r="G16" s="29">
        <f>H16/$H$12/$G$11</f>
        <v>0.4855507906317595</v>
      </c>
      <c r="H16" s="35">
        <f>(H7*3.25%)+(G8*1.25%)</f>
        <v>13019.5589</v>
      </c>
    </row>
    <row r="17" spans="1:8" ht="12.75">
      <c r="A17" s="7" t="s">
        <v>11</v>
      </c>
      <c r="B17" s="29">
        <f aca="true" t="shared" si="1" ref="B17:B23">C17/$C$12/$B$11</f>
        <v>0.04833296039382412</v>
      </c>
      <c r="C17" s="35">
        <f>'[5]Подрядч факт'!$AG$13</f>
        <v>648</v>
      </c>
      <c r="D17" s="18"/>
      <c r="E17" s="29">
        <f aca="true" t="shared" si="2" ref="E17:E23">F17/$F$12/$E$11</f>
        <v>0</v>
      </c>
      <c r="F17" s="35">
        <f>'[6]Подрядч факт'!$AG$13</f>
        <v>0</v>
      </c>
      <c r="G17" s="29">
        <f aca="true" t="shared" si="3" ref="G17:G23">H17/$H$12/$G$11</f>
        <v>0.02416648019691206</v>
      </c>
      <c r="H17" s="35">
        <f>F17+C17</f>
        <v>648</v>
      </c>
    </row>
    <row r="18" spans="1:8" ht="25.5">
      <c r="A18" s="7" t="s">
        <v>12</v>
      </c>
      <c r="B18" s="29">
        <f t="shared" si="1"/>
        <v>0</v>
      </c>
      <c r="C18" s="35">
        <f>'[5]Подрядч факт'!$AH$13</f>
        <v>0</v>
      </c>
      <c r="D18" s="18"/>
      <c r="E18" s="29">
        <f t="shared" si="2"/>
        <v>0</v>
      </c>
      <c r="F18" s="35">
        <f>'[6]Подрядч факт'!$AH$13</f>
        <v>0</v>
      </c>
      <c r="G18" s="29">
        <f t="shared" si="3"/>
        <v>0</v>
      </c>
      <c r="H18" s="35">
        <f aca="true" t="shared" si="4" ref="H18:H23">F18+C18</f>
        <v>0</v>
      </c>
    </row>
    <row r="19" spans="1:8" ht="12.75">
      <c r="A19" s="7" t="s">
        <v>31</v>
      </c>
      <c r="B19" s="29">
        <f t="shared" si="1"/>
        <v>0</v>
      </c>
      <c r="C19" s="36">
        <f>'[5]Подрядч факт'!$AN$13</f>
        <v>0</v>
      </c>
      <c r="D19" s="18"/>
      <c r="E19" s="29">
        <f t="shared" si="2"/>
        <v>0</v>
      </c>
      <c r="F19" s="36">
        <f>'[6]Подрядч факт'!$AN$13</f>
        <v>0</v>
      </c>
      <c r="G19" s="29">
        <f t="shared" si="3"/>
        <v>0</v>
      </c>
      <c r="H19" s="35">
        <f t="shared" si="4"/>
        <v>0</v>
      </c>
    </row>
    <row r="20" spans="1:8" ht="13.5" customHeight="1">
      <c r="A20" s="7" t="s">
        <v>35</v>
      </c>
      <c r="B20" s="29">
        <f t="shared" si="1"/>
        <v>0.03202058626090848</v>
      </c>
      <c r="C20" s="35">
        <f>'[5]Подрядч факт'!$AS$13</f>
        <v>429.3</v>
      </c>
      <c r="D20" s="18"/>
      <c r="E20" s="29">
        <f>F20/$F$12/$E$11</f>
        <v>0</v>
      </c>
      <c r="F20" s="35">
        <f>'[6]Подрядч факт'!$AS$13</f>
        <v>0</v>
      </c>
      <c r="G20" s="29">
        <f t="shared" si="3"/>
        <v>0.01601029313045424</v>
      </c>
      <c r="H20" s="35">
        <f t="shared" si="4"/>
        <v>429.3</v>
      </c>
    </row>
    <row r="21" spans="1:8" ht="25.5">
      <c r="A21" s="7" t="s">
        <v>8</v>
      </c>
      <c r="B21" s="29">
        <f t="shared" si="1"/>
        <v>0.635</v>
      </c>
      <c r="C21" s="35">
        <f>'[1]Подрядч'!$L$13*C12</f>
        <v>8513.445</v>
      </c>
      <c r="D21" s="18"/>
      <c r="E21" s="29">
        <f t="shared" si="2"/>
        <v>0.635</v>
      </c>
      <c r="F21" s="35">
        <f>'[1]Подрядч'!$L$13*F12</f>
        <v>8513.445</v>
      </c>
      <c r="G21" s="29">
        <f t="shared" si="3"/>
        <v>0.635</v>
      </c>
      <c r="H21" s="35">
        <f t="shared" si="4"/>
        <v>17026.89</v>
      </c>
    </row>
    <row r="22" spans="1:8" ht="25.5">
      <c r="A22" s="7" t="s">
        <v>9</v>
      </c>
      <c r="B22" s="29">
        <f t="shared" si="1"/>
        <v>0.36</v>
      </c>
      <c r="C22" s="35">
        <f>'[1]Подрядч'!$M$13*C12</f>
        <v>4826.5199999999995</v>
      </c>
      <c r="D22" s="18"/>
      <c r="E22" s="29">
        <f t="shared" si="2"/>
        <v>0.36</v>
      </c>
      <c r="F22" s="35">
        <f>'[1]Подрядч'!$M$13*F12</f>
        <v>4826.5199999999995</v>
      </c>
      <c r="G22" s="29">
        <f>H22/$H$12/$G$11</f>
        <v>0.36</v>
      </c>
      <c r="H22" s="35">
        <f t="shared" si="4"/>
        <v>9653.039999999999</v>
      </c>
    </row>
    <row r="23" spans="1:8" ht="39" thickBot="1">
      <c r="A23" s="21" t="s">
        <v>10</v>
      </c>
      <c r="B23" s="30">
        <f t="shared" si="1"/>
        <v>0.2188</v>
      </c>
      <c r="C23" s="37">
        <f>'[1]Подрядч'!$P$13*C12</f>
        <v>2933.4516</v>
      </c>
      <c r="D23" s="19"/>
      <c r="E23" s="29">
        <f t="shared" si="2"/>
        <v>0.24</v>
      </c>
      <c r="F23" s="37">
        <f>'[6]Подрядч'!$R$15*F12</f>
        <v>3217.68</v>
      </c>
      <c r="G23" s="29">
        <f t="shared" si="3"/>
        <v>0.2294</v>
      </c>
      <c r="H23" s="35">
        <f t="shared" si="4"/>
        <v>6151.1316</v>
      </c>
    </row>
    <row r="24" spans="1:8" ht="38.25" customHeight="1" thickBot="1">
      <c r="A24" s="22" t="s">
        <v>72</v>
      </c>
      <c r="B24" s="8">
        <f>C24/C12/B11</f>
        <v>9.195801307358753</v>
      </c>
      <c r="C24" s="38">
        <f>C25+C42+C63</f>
        <v>123288.10812775881</v>
      </c>
      <c r="D24" s="20">
        <f>D25+D42+D63</f>
        <v>70244.1121277588</v>
      </c>
      <c r="E24" s="84">
        <f>F24/F12/E11</f>
        <v>13.696588267918896</v>
      </c>
      <c r="F24" s="85">
        <f>F25+F42+F63</f>
        <v>183630.15890798863</v>
      </c>
      <c r="G24" s="84">
        <f>H24/H12/G11</f>
        <v>11.446194787638824</v>
      </c>
      <c r="H24" s="85">
        <f>H25+H42+H63</f>
        <v>306918.2670357474</v>
      </c>
    </row>
    <row r="25" spans="1:8" ht="13.5" thickBot="1">
      <c r="A25" s="54" t="s">
        <v>0</v>
      </c>
      <c r="B25" s="9">
        <f>C25/B11/C12</f>
        <v>1.461018124860148</v>
      </c>
      <c r="C25" s="74">
        <f>SUM(C26:C29)</f>
        <v>19587.870000000003</v>
      </c>
      <c r="D25" s="75">
        <f>SUM(D26:D38)</f>
        <v>0</v>
      </c>
      <c r="E25" s="92">
        <f>F25/E11/F12</f>
        <v>1.9494568784435693</v>
      </c>
      <c r="F25" s="93">
        <f>SUM(F26:F29)</f>
        <v>26136.368369292933</v>
      </c>
      <c r="G25" s="93">
        <f>H25/G11/H12</f>
        <v>1.7052375016518584</v>
      </c>
      <c r="H25" s="94">
        <f>SUM(H26:H29)</f>
        <v>45724.238369292936</v>
      </c>
    </row>
    <row r="26" spans="1:8" ht="12.75" hidden="1">
      <c r="A26" s="60" t="s">
        <v>1</v>
      </c>
      <c r="B26" s="29">
        <f>'[1]МУП'!$R$13</f>
        <v>0.6</v>
      </c>
      <c r="C26" s="35">
        <f>B26*$B$11*$C$12</f>
        <v>8044.200000000001</v>
      </c>
      <c r="D26" s="76"/>
      <c r="E26" s="95">
        <f>'[6]МУП'!$V$15</f>
        <v>0.7400846127495422</v>
      </c>
      <c r="F26" s="29">
        <f>E26*$E$11*$F$12</f>
        <v>9922.314403133112</v>
      </c>
      <c r="G26" s="29">
        <f>H26/$H$12/$G$11</f>
        <v>0.6700423063747711</v>
      </c>
      <c r="H26" s="35">
        <f>F26+C26</f>
        <v>17966.514403133115</v>
      </c>
    </row>
    <row r="27" spans="1:8" s="2" customFormat="1" ht="12.75" hidden="1">
      <c r="A27" s="55" t="s">
        <v>22</v>
      </c>
      <c r="B27" s="29">
        <f>B26*20%</f>
        <v>0.12</v>
      </c>
      <c r="C27" s="35">
        <f>B27*$B$11*$C$12</f>
        <v>1608.84</v>
      </c>
      <c r="D27" s="77"/>
      <c r="E27" s="95">
        <f>E26*20%</f>
        <v>0.14801692254990845</v>
      </c>
      <c r="F27" s="29">
        <f>E27*$E$11*$F$12</f>
        <v>1984.4628806266226</v>
      </c>
      <c r="G27" s="29">
        <f>H27/$H$12/$G$11</f>
        <v>0.13400846127495422</v>
      </c>
      <c r="H27" s="35">
        <f>F27+C27</f>
        <v>3593.3028806266225</v>
      </c>
    </row>
    <row r="28" spans="1:8" s="2" customFormat="1" ht="12.75" hidden="1">
      <c r="A28" s="55" t="s">
        <v>4</v>
      </c>
      <c r="B28" s="29">
        <f>C28/C12/B11</f>
        <v>0.03101812486014769</v>
      </c>
      <c r="C28" s="35">
        <f>'[4]мат-лы год'!$O$14-2069.92</f>
        <v>415.8600000000001</v>
      </c>
      <c r="D28" s="77"/>
      <c r="E28" s="95">
        <f>F28/F12/E11</f>
        <v>0</v>
      </c>
      <c r="F28" s="29">
        <f>'[7]мат-лы год'!$O$14</f>
        <v>0</v>
      </c>
      <c r="G28" s="29">
        <f>H28/$H$12/$G$11</f>
        <v>0.015509062430073845</v>
      </c>
      <c r="H28" s="35">
        <f>F28+C28</f>
        <v>415.8600000000001</v>
      </c>
    </row>
    <row r="29" spans="1:8" ht="12.75" hidden="1">
      <c r="A29" s="60" t="s">
        <v>23</v>
      </c>
      <c r="B29" s="29">
        <f>'[1]МУП'!$X$13</f>
        <v>0.71</v>
      </c>
      <c r="C29" s="35">
        <f>B29*$B$11*$C$12</f>
        <v>9518.97</v>
      </c>
      <c r="D29" s="78"/>
      <c r="E29" s="95">
        <f>'[6]МУП'!$AB$15+'[6]МУП'!$AD$15+'[6]МУП'!$AH$15</f>
        <v>1.0613553431441185</v>
      </c>
      <c r="F29" s="29">
        <f>E29*$E$11*$F$12</f>
        <v>14229.591085533197</v>
      </c>
      <c r="G29" s="29">
        <f>H29/$H$12/$G$11</f>
        <v>0.8856776715720593</v>
      </c>
      <c r="H29" s="35">
        <f>F29+C29</f>
        <v>23748.561085533198</v>
      </c>
    </row>
    <row r="30" spans="1:8" ht="13.5" customHeight="1">
      <c r="A30" s="122" t="s">
        <v>45</v>
      </c>
      <c r="B30" s="123"/>
      <c r="C30" s="124"/>
      <c r="D30" s="78"/>
      <c r="E30" s="96"/>
      <c r="F30" s="86"/>
      <c r="G30" s="86"/>
      <c r="H30" s="97"/>
    </row>
    <row r="31" spans="1:8" ht="13.5" customHeight="1">
      <c r="A31" s="13" t="s">
        <v>47</v>
      </c>
      <c r="B31" s="14"/>
      <c r="C31" s="39"/>
      <c r="D31" s="78"/>
      <c r="E31" s="98"/>
      <c r="F31" s="87"/>
      <c r="G31" s="87"/>
      <c r="H31" s="99"/>
    </row>
    <row r="32" spans="1:8" ht="13.5" customHeight="1">
      <c r="A32" s="13" t="s">
        <v>49</v>
      </c>
      <c r="B32" s="14"/>
      <c r="C32" s="39"/>
      <c r="D32" s="78"/>
      <c r="E32" s="98"/>
      <c r="F32" s="87"/>
      <c r="G32" s="87"/>
      <c r="H32" s="99"/>
    </row>
    <row r="33" spans="1:8" ht="26.25" customHeight="1">
      <c r="A33" s="13" t="s">
        <v>50</v>
      </c>
      <c r="B33" s="14"/>
      <c r="C33" s="39"/>
      <c r="D33" s="78"/>
      <c r="E33" s="98"/>
      <c r="F33" s="87"/>
      <c r="G33" s="87"/>
      <c r="H33" s="99"/>
    </row>
    <row r="34" spans="1:8" ht="27" customHeight="1">
      <c r="A34" s="13" t="s">
        <v>51</v>
      </c>
      <c r="B34" s="14"/>
      <c r="C34" s="39"/>
      <c r="D34" s="78"/>
      <c r="E34" s="98"/>
      <c r="F34" s="87"/>
      <c r="G34" s="87"/>
      <c r="H34" s="99"/>
    </row>
    <row r="35" spans="1:8" ht="13.5" customHeight="1" thickBot="1">
      <c r="A35" s="13" t="s">
        <v>61</v>
      </c>
      <c r="B35" s="14"/>
      <c r="C35" s="39"/>
      <c r="D35" s="78"/>
      <c r="E35" s="98"/>
      <c r="F35" s="87"/>
      <c r="G35" s="87"/>
      <c r="H35" s="99"/>
    </row>
    <row r="36" spans="1:8" ht="13.5" customHeight="1" hidden="1">
      <c r="A36" s="13"/>
      <c r="B36" s="14"/>
      <c r="C36" s="39"/>
      <c r="D36" s="79"/>
      <c r="E36" s="98"/>
      <c r="F36" s="87"/>
      <c r="G36" s="87"/>
      <c r="H36" s="99"/>
    </row>
    <row r="37" spans="1:8" ht="26.25" customHeight="1" hidden="1">
      <c r="A37" s="13"/>
      <c r="B37" s="14"/>
      <c r="C37" s="39"/>
      <c r="D37" s="79"/>
      <c r="E37" s="98"/>
      <c r="F37" s="87"/>
      <c r="G37" s="87"/>
      <c r="H37" s="99"/>
    </row>
    <row r="38" spans="1:8" ht="13.5" customHeight="1" hidden="1">
      <c r="A38" s="13"/>
      <c r="B38" s="14"/>
      <c r="C38" s="39"/>
      <c r="D38" s="79"/>
      <c r="E38" s="98"/>
      <c r="F38" s="87"/>
      <c r="G38" s="87"/>
      <c r="H38" s="99"/>
    </row>
    <row r="39" spans="1:8" ht="13.5" customHeight="1" hidden="1">
      <c r="A39" s="13"/>
      <c r="B39" s="14"/>
      <c r="C39" s="39"/>
      <c r="D39" s="80"/>
      <c r="E39" s="98"/>
      <c r="F39" s="87"/>
      <c r="G39" s="87"/>
      <c r="H39" s="99"/>
    </row>
    <row r="40" spans="1:8" ht="13.5" customHeight="1" hidden="1">
      <c r="A40" s="13"/>
      <c r="B40" s="14"/>
      <c r="C40" s="39"/>
      <c r="D40" s="80"/>
      <c r="E40" s="98"/>
      <c r="F40" s="87"/>
      <c r="G40" s="87"/>
      <c r="H40" s="99"/>
    </row>
    <row r="41" spans="1:8" ht="13.5" customHeight="1" hidden="1" thickBot="1">
      <c r="A41" s="13"/>
      <c r="B41" s="14"/>
      <c r="C41" s="39"/>
      <c r="D41" s="80"/>
      <c r="E41" s="98"/>
      <c r="F41" s="87"/>
      <c r="G41" s="87"/>
      <c r="H41" s="99"/>
    </row>
    <row r="42" spans="1:8" ht="13.5" thickBot="1">
      <c r="A42" s="56" t="s">
        <v>2</v>
      </c>
      <c r="B42" s="3">
        <f>C42/B11/C12</f>
        <v>2.4954222421123298</v>
      </c>
      <c r="C42" s="34">
        <f>SUM(C43:C46)</f>
        <v>33456.126000000004</v>
      </c>
      <c r="D42" s="81">
        <f>SUM(D43:D59)</f>
        <v>0</v>
      </c>
      <c r="E42" s="100">
        <f>F42/E11/F12</f>
        <v>3.3572294702761734</v>
      </c>
      <c r="F42" s="3">
        <f>SUM(F43:F46)</f>
        <v>45010.375507992656</v>
      </c>
      <c r="G42" s="3">
        <f>H42/G11/H12</f>
        <v>2.9263258561942513</v>
      </c>
      <c r="H42" s="34">
        <f>SUM(H43:H46)</f>
        <v>78466.50150799265</v>
      </c>
    </row>
    <row r="43" spans="1:8" ht="12.75" hidden="1">
      <c r="A43" s="60" t="s">
        <v>1</v>
      </c>
      <c r="B43" s="29">
        <f>'[1]МУП'!$AH$13</f>
        <v>1.04</v>
      </c>
      <c r="C43" s="40">
        <f>B43*$B$11*$C$12</f>
        <v>13943.28</v>
      </c>
      <c r="D43" s="76"/>
      <c r="E43" s="95">
        <f>'[6]МУП'!$AZ$15</f>
        <v>1.2745262026028523</v>
      </c>
      <c r="F43" s="29">
        <f>E43*$E$11*$F$12</f>
        <v>17087.57279829644</v>
      </c>
      <c r="G43" s="29">
        <f>H43/$H$12/$G$11</f>
        <v>1.1572631013014263</v>
      </c>
      <c r="H43" s="35">
        <f>F43+C43</f>
        <v>31030.852798296444</v>
      </c>
    </row>
    <row r="44" spans="1:8" s="2" customFormat="1" ht="12.75" hidden="1">
      <c r="A44" s="55" t="s">
        <v>22</v>
      </c>
      <c r="B44" s="29">
        <f>B43*20%</f>
        <v>0.20800000000000002</v>
      </c>
      <c r="C44" s="40">
        <f>B44*$B$11*$C$12</f>
        <v>2788.6560000000004</v>
      </c>
      <c r="D44" s="77"/>
      <c r="E44" s="95">
        <f>E43*20%</f>
        <v>0.25490524052057045</v>
      </c>
      <c r="F44" s="29">
        <f>E44*$E$11*$F$12</f>
        <v>3417.5145596592884</v>
      </c>
      <c r="G44" s="29">
        <f>H44/$H$12/$G$11</f>
        <v>0.23145262026028526</v>
      </c>
      <c r="H44" s="35">
        <f>F44+C44</f>
        <v>6206.170559659289</v>
      </c>
    </row>
    <row r="45" spans="1:8" s="2" customFormat="1" ht="12.75" hidden="1">
      <c r="A45" s="55" t="s">
        <v>4</v>
      </c>
      <c r="B45" s="29">
        <f>C45/C12/B11</f>
        <v>0.007422242112329381</v>
      </c>
      <c r="C45" s="40">
        <f>'[4]мат-лы год'!$P$14</f>
        <v>99.51</v>
      </c>
      <c r="D45" s="77"/>
      <c r="E45" s="95">
        <f>F45/F12/E11</f>
        <v>0</v>
      </c>
      <c r="F45" s="88">
        <f>'[7]мат-лы год'!$P$14</f>
        <v>0</v>
      </c>
      <c r="G45" s="29">
        <f>H45/$H$12/$G$11</f>
        <v>0.0037111210561646905</v>
      </c>
      <c r="H45" s="35">
        <f>F45+C45</f>
        <v>99.51</v>
      </c>
    </row>
    <row r="46" spans="1:8" ht="12.75" hidden="1">
      <c r="A46" s="60" t="s">
        <v>23</v>
      </c>
      <c r="B46" s="29">
        <f>'[1]МУП'!$AN$13</f>
        <v>1.24</v>
      </c>
      <c r="C46" s="40">
        <f>B46*$B$11*$C$12</f>
        <v>16624.68</v>
      </c>
      <c r="D46" s="78"/>
      <c r="E46" s="95">
        <f>'[6]МУП'!$BL$15+'[6]МУП'!$BH$15+'[6]МУП'!$BF$15</f>
        <v>1.8277980271527503</v>
      </c>
      <c r="F46" s="29">
        <f>E46*$E$11*$F$12</f>
        <v>24505.288150036926</v>
      </c>
      <c r="G46" s="29">
        <f>H46/$H$12/$G$11</f>
        <v>1.5338990135763753</v>
      </c>
      <c r="H46" s="35">
        <f>F46+C46</f>
        <v>41129.968150036926</v>
      </c>
    </row>
    <row r="47" spans="1:8" ht="12.75">
      <c r="A47" s="119" t="s">
        <v>13</v>
      </c>
      <c r="B47" s="120"/>
      <c r="C47" s="121"/>
      <c r="D47" s="78"/>
      <c r="E47" s="96"/>
      <c r="F47" s="86"/>
      <c r="G47" s="86"/>
      <c r="H47" s="97"/>
    </row>
    <row r="48" spans="1:8" ht="12.75">
      <c r="A48" s="125" t="s">
        <v>66</v>
      </c>
      <c r="B48" s="126"/>
      <c r="C48" s="127"/>
      <c r="D48" s="78"/>
      <c r="E48" s="96"/>
      <c r="F48" s="86"/>
      <c r="G48" s="86"/>
      <c r="H48" s="97"/>
    </row>
    <row r="49" spans="1:8" ht="12.75">
      <c r="A49" s="128" t="s">
        <v>67</v>
      </c>
      <c r="B49" s="129"/>
      <c r="C49" s="130"/>
      <c r="D49" s="78"/>
      <c r="E49" s="96"/>
      <c r="F49" s="86"/>
      <c r="G49" s="86"/>
      <c r="H49" s="97"/>
    </row>
    <row r="50" spans="1:8" ht="12.75">
      <c r="A50" s="67" t="s">
        <v>71</v>
      </c>
      <c r="B50" s="68"/>
      <c r="C50" s="66"/>
      <c r="D50" s="78"/>
      <c r="E50" s="96"/>
      <c r="F50" s="86"/>
      <c r="G50" s="86"/>
      <c r="H50" s="97"/>
    </row>
    <row r="51" spans="1:8" ht="12.75">
      <c r="A51" s="67" t="s">
        <v>68</v>
      </c>
      <c r="B51" s="68"/>
      <c r="C51" s="66"/>
      <c r="D51" s="78"/>
      <c r="E51" s="96"/>
      <c r="F51" s="86"/>
      <c r="G51" s="86"/>
      <c r="H51" s="97"/>
    </row>
    <row r="52" spans="1:8" ht="12.75">
      <c r="A52" s="67" t="s">
        <v>70</v>
      </c>
      <c r="B52" s="68"/>
      <c r="C52" s="66"/>
      <c r="D52" s="78"/>
      <c r="E52" s="96"/>
      <c r="F52" s="86"/>
      <c r="G52" s="86"/>
      <c r="H52" s="97"/>
    </row>
    <row r="53" spans="1:8" ht="12.75" hidden="1">
      <c r="A53" s="119" t="s">
        <v>14</v>
      </c>
      <c r="B53" s="120"/>
      <c r="C53" s="121"/>
      <c r="D53" s="78"/>
      <c r="E53" s="96"/>
      <c r="F53" s="86"/>
      <c r="G53" s="86"/>
      <c r="H53" s="97"/>
    </row>
    <row r="54" spans="1:8" ht="12.75" hidden="1">
      <c r="A54" s="137"/>
      <c r="B54" s="138"/>
      <c r="C54" s="130"/>
      <c r="D54" s="78"/>
      <c r="E54" s="96"/>
      <c r="F54" s="86"/>
      <c r="G54" s="86"/>
      <c r="H54" s="97"/>
    </row>
    <row r="55" spans="1:8" ht="12.75">
      <c r="A55" s="119" t="s">
        <v>21</v>
      </c>
      <c r="B55" s="120"/>
      <c r="C55" s="121"/>
      <c r="D55" s="78"/>
      <c r="E55" s="96"/>
      <c r="F55" s="86"/>
      <c r="G55" s="86"/>
      <c r="H55" s="97"/>
    </row>
    <row r="56" spans="1:8" ht="12.75">
      <c r="A56" s="125" t="s">
        <v>65</v>
      </c>
      <c r="B56" s="126"/>
      <c r="C56" s="127"/>
      <c r="D56" s="78"/>
      <c r="E56" s="96"/>
      <c r="F56" s="86"/>
      <c r="G56" s="86"/>
      <c r="H56" s="97"/>
    </row>
    <row r="57" spans="1:8" ht="12.75" hidden="1">
      <c r="A57" s="125" t="s">
        <v>69</v>
      </c>
      <c r="B57" s="126"/>
      <c r="C57" s="127"/>
      <c r="D57" s="78"/>
      <c r="E57" s="96"/>
      <c r="F57" s="86"/>
      <c r="G57" s="86"/>
      <c r="H57" s="97"/>
    </row>
    <row r="58" spans="1:8" ht="12.75">
      <c r="A58" s="139" t="s">
        <v>15</v>
      </c>
      <c r="B58" s="140"/>
      <c r="C58" s="121"/>
      <c r="D58" s="78"/>
      <c r="E58" s="96"/>
      <c r="F58" s="86"/>
      <c r="G58" s="86"/>
      <c r="H58" s="97"/>
    </row>
    <row r="59" spans="1:8" ht="12.75">
      <c r="A59" s="134" t="s">
        <v>62</v>
      </c>
      <c r="B59" s="135"/>
      <c r="C59" s="136"/>
      <c r="D59" s="79"/>
      <c r="E59" s="96"/>
      <c r="F59" s="86"/>
      <c r="G59" s="86"/>
      <c r="H59" s="97"/>
    </row>
    <row r="60" spans="1:8" ht="12.75">
      <c r="A60" s="61" t="s">
        <v>46</v>
      </c>
      <c r="B60" s="25"/>
      <c r="C60" s="28"/>
      <c r="D60" s="80"/>
      <c r="E60" s="69"/>
      <c r="F60" s="89"/>
      <c r="G60" s="89"/>
      <c r="H60" s="101"/>
    </row>
    <row r="61" spans="1:8" ht="12.75">
      <c r="A61" s="61" t="s">
        <v>48</v>
      </c>
      <c r="B61" s="25"/>
      <c r="C61" s="28"/>
      <c r="D61" s="80"/>
      <c r="E61" s="69"/>
      <c r="F61" s="89"/>
      <c r="G61" s="89"/>
      <c r="H61" s="101"/>
    </row>
    <row r="62" spans="1:8" ht="13.5" thickBot="1">
      <c r="A62" s="61" t="s">
        <v>63</v>
      </c>
      <c r="B62" s="70"/>
      <c r="C62" s="71"/>
      <c r="D62" s="82"/>
      <c r="E62" s="102"/>
      <c r="F62" s="90"/>
      <c r="G62" s="90"/>
      <c r="H62" s="103"/>
    </row>
    <row r="63" spans="1:8" ht="13.5" thickBot="1">
      <c r="A63" s="56" t="s">
        <v>3</v>
      </c>
      <c r="B63" s="3">
        <f>C63/B11/C12</f>
        <v>5.239360940386276</v>
      </c>
      <c r="C63" s="34">
        <f>SUM(C64:C67)</f>
        <v>70244.1121277588</v>
      </c>
      <c r="D63" s="83">
        <f>C63</f>
        <v>70244.1121277588</v>
      </c>
      <c r="E63" s="104">
        <f>F63/E11/F12</f>
        <v>8.389901919199152</v>
      </c>
      <c r="F63" s="72">
        <f>SUM(F64:F67)</f>
        <v>112483.41503070304</v>
      </c>
      <c r="G63" s="72">
        <f>H63/G11/H12</f>
        <v>6.8146314297927155</v>
      </c>
      <c r="H63" s="73">
        <f>SUM(H64:H67)</f>
        <v>182727.52715846186</v>
      </c>
    </row>
    <row r="64" spans="1:8" ht="12.75" hidden="1">
      <c r="A64" s="60" t="s">
        <v>24</v>
      </c>
      <c r="B64" s="29">
        <f>'[3]МУП'!$BC$13</f>
        <v>2.1556124231045737</v>
      </c>
      <c r="C64" s="40">
        <f>B64*$B$11*$C$12</f>
        <v>28900.29575656302</v>
      </c>
      <c r="D64" s="76"/>
      <c r="E64" s="105">
        <f>'[6]МУП'!$BW$15</f>
        <v>3.150746322612459</v>
      </c>
      <c r="F64" s="29">
        <f>E64*$E$11*$F$12</f>
        <v>42242.05594726523</v>
      </c>
      <c r="G64" s="29">
        <f>H64/$H$12/$G$11</f>
        <v>2.6531793728585167</v>
      </c>
      <c r="H64" s="35">
        <f>F64+C64</f>
        <v>71142.35170382826</v>
      </c>
    </row>
    <row r="65" spans="1:8" ht="12.75" hidden="1">
      <c r="A65" s="55" t="s">
        <v>22</v>
      </c>
      <c r="B65" s="29">
        <f>B64*20%</f>
        <v>0.43112248462091474</v>
      </c>
      <c r="C65" s="40">
        <f>B65*$B$11*$C$12</f>
        <v>5780.059151312604</v>
      </c>
      <c r="D65" s="78"/>
      <c r="E65" s="105">
        <f>E64*20%</f>
        <v>0.6301492645224918</v>
      </c>
      <c r="F65" s="29">
        <f>E65*$E$11*$F$12</f>
        <v>8448.411189453047</v>
      </c>
      <c r="G65" s="29">
        <f>H65/$H$12/$G$11</f>
        <v>0.5306358745717032</v>
      </c>
      <c r="H65" s="35">
        <f>F65+C65</f>
        <v>14228.47034076565</v>
      </c>
    </row>
    <row r="66" spans="1:8" ht="12.75" hidden="1">
      <c r="A66" s="55" t="s">
        <v>4</v>
      </c>
      <c r="B66" s="29">
        <f>C66/C12/B11</f>
        <v>0.06320642106252665</v>
      </c>
      <c r="C66" s="40">
        <f>'[4]мат-лы год'!$Q$14</f>
        <v>847.4084871852947</v>
      </c>
      <c r="D66" s="78"/>
      <c r="E66" s="105">
        <f>F66/F12/E11</f>
        <v>0.10469938925743229</v>
      </c>
      <c r="F66" s="91">
        <f>'[7]мат-лы год'!$Q$14</f>
        <v>1403.7047117743948</v>
      </c>
      <c r="G66" s="29">
        <f>H66/$H$12/$G$11</f>
        <v>0.08395290515997948</v>
      </c>
      <c r="H66" s="35">
        <f>F66+C66</f>
        <v>2251.1131989596897</v>
      </c>
    </row>
    <row r="67" spans="1:8" ht="12.75" hidden="1">
      <c r="A67" s="60" t="s">
        <v>23</v>
      </c>
      <c r="B67" s="29">
        <f>'[3]МУП'!$BJ$13</f>
        <v>2.589419611598261</v>
      </c>
      <c r="C67" s="40">
        <f>B67*$B$11*$C$12</f>
        <v>34716.34873269788</v>
      </c>
      <c r="D67" s="78"/>
      <c r="E67" s="105">
        <f>'[6]МУП'!$CD$15+'[6]МУП'!$CF$15+'[6]МУП'!$CJ$15</f>
        <v>4.50430694280677</v>
      </c>
      <c r="F67" s="29">
        <f>E67*$E$11*$F$12</f>
        <v>60389.24318221037</v>
      </c>
      <c r="G67" s="29">
        <f>H67/$H$12/$G$11</f>
        <v>3.5468632772025153</v>
      </c>
      <c r="H67" s="35">
        <f>F67+C67</f>
        <v>95105.59191490825</v>
      </c>
    </row>
    <row r="68" spans="1:8" ht="12.75">
      <c r="A68" s="134" t="s">
        <v>16</v>
      </c>
      <c r="B68" s="135"/>
      <c r="C68" s="136"/>
      <c r="D68" s="78"/>
      <c r="E68" s="96"/>
      <c r="F68" s="86"/>
      <c r="G68" s="86"/>
      <c r="H68" s="97"/>
    </row>
    <row r="69" spans="1:8" ht="12.75">
      <c r="A69" s="134" t="s">
        <v>17</v>
      </c>
      <c r="B69" s="135"/>
      <c r="C69" s="136"/>
      <c r="D69" s="78"/>
      <c r="E69" s="96"/>
      <c r="F69" s="86"/>
      <c r="G69" s="86"/>
      <c r="H69" s="97"/>
    </row>
    <row r="70" spans="1:8" ht="12.75">
      <c r="A70" s="134" t="s">
        <v>18</v>
      </c>
      <c r="B70" s="135"/>
      <c r="C70" s="136"/>
      <c r="D70" s="78"/>
      <c r="E70" s="96"/>
      <c r="F70" s="86"/>
      <c r="G70" s="86"/>
      <c r="H70" s="97"/>
    </row>
    <row r="71" spans="1:8" ht="12.75">
      <c r="A71" s="62" t="s">
        <v>32</v>
      </c>
      <c r="B71" s="24"/>
      <c r="C71" s="41"/>
      <c r="D71" s="78"/>
      <c r="E71" s="69"/>
      <c r="F71" s="89"/>
      <c r="G71" s="89"/>
      <c r="H71" s="101"/>
    </row>
    <row r="72" spans="1:8" ht="12.75">
      <c r="A72" s="62" t="s">
        <v>33</v>
      </c>
      <c r="B72" s="24"/>
      <c r="C72" s="41"/>
      <c r="D72" s="78"/>
      <c r="E72" s="69"/>
      <c r="F72" s="89"/>
      <c r="G72" s="89"/>
      <c r="H72" s="101"/>
    </row>
    <row r="73" spans="1:8" ht="12.75">
      <c r="A73" s="62" t="s">
        <v>34</v>
      </c>
      <c r="B73" s="24"/>
      <c r="C73" s="41"/>
      <c r="D73" s="78"/>
      <c r="E73" s="69"/>
      <c r="F73" s="89"/>
      <c r="G73" s="89"/>
      <c r="H73" s="101"/>
    </row>
    <row r="74" spans="1:8" ht="12.75">
      <c r="A74" s="131" t="s">
        <v>28</v>
      </c>
      <c r="B74" s="132"/>
      <c r="C74" s="133"/>
      <c r="D74" s="78"/>
      <c r="E74" s="96"/>
      <c r="F74" s="86"/>
      <c r="G74" s="86"/>
      <c r="H74" s="97"/>
    </row>
    <row r="75" spans="1:8" ht="13.5" thickBot="1">
      <c r="A75" s="63" t="s">
        <v>37</v>
      </c>
      <c r="B75" s="31"/>
      <c r="C75" s="42"/>
      <c r="D75" s="79"/>
      <c r="E75" s="106"/>
      <c r="F75" s="107"/>
      <c r="G75" s="107"/>
      <c r="H75" s="108"/>
    </row>
    <row r="76" spans="1:8" s="1" customFormat="1" ht="13.5" thickBot="1">
      <c r="A76" s="109" t="s">
        <v>42</v>
      </c>
      <c r="B76" s="84">
        <f>B14+B15+B24</f>
        <v>12.550086459943223</v>
      </c>
      <c r="C76" s="85">
        <f>C24+C15+C14</f>
        <v>168259.00916845878</v>
      </c>
      <c r="D76" s="110"/>
      <c r="E76" s="111">
        <f>E14+E15+E24</f>
        <v>15.435311576638222</v>
      </c>
      <c r="F76" s="112">
        <f>F24+F15+F14</f>
        <v>206941.22230798862</v>
      </c>
      <c r="G76" s="111">
        <f>G14+G15+G24</f>
        <v>13.992699018290722</v>
      </c>
      <c r="H76" s="112">
        <f>H24+H15+H14</f>
        <v>375200.2314764474</v>
      </c>
    </row>
    <row r="77" spans="1:8" ht="26.25" thickBot="1">
      <c r="A77" s="52" t="s">
        <v>60</v>
      </c>
      <c r="B77" s="113">
        <f>C77/C12/B11</f>
        <v>0.28790930111135976</v>
      </c>
      <c r="C77" s="114">
        <v>3860</v>
      </c>
      <c r="D77" s="115"/>
      <c r="E77" s="114"/>
      <c r="F77" s="114"/>
      <c r="G77" s="113">
        <f>H77/H12/G11</f>
        <v>0.14395465055567988</v>
      </c>
      <c r="H77" s="116">
        <f>F77+C77</f>
        <v>3860</v>
      </c>
    </row>
    <row r="78" spans="1:8" ht="15" hidden="1">
      <c r="A78" s="64" t="s">
        <v>44</v>
      </c>
      <c r="B78" s="4"/>
      <c r="C78" s="23">
        <f>B7-C76</f>
        <v>-3084.709168458794</v>
      </c>
      <c r="E78" s="4"/>
      <c r="F78" s="23">
        <f>E7-F76</f>
        <v>-41766.92230798869</v>
      </c>
      <c r="G78" s="4"/>
      <c r="H78" s="23">
        <f>G7-H76</f>
        <v>-44851.63147644751</v>
      </c>
    </row>
    <row r="79" ht="10.5" customHeight="1">
      <c r="A79" s="12"/>
    </row>
    <row r="80" ht="28.5" customHeight="1"/>
    <row r="81" spans="1:8" ht="12.75">
      <c r="A81" s="65" t="s">
        <v>20</v>
      </c>
      <c r="B81" s="1"/>
      <c r="C81" s="1"/>
      <c r="E81" s="1"/>
      <c r="F81" s="1"/>
      <c r="G81" s="1"/>
      <c r="H81" s="1" t="s">
        <v>36</v>
      </c>
    </row>
    <row r="82" spans="1:8" ht="12.75">
      <c r="A82" s="65"/>
      <c r="C82" s="1" t="s">
        <v>36</v>
      </c>
      <c r="F82" s="1" t="s">
        <v>36</v>
      </c>
      <c r="H82" s="1"/>
    </row>
    <row r="83" spans="3:8" ht="12.75">
      <c r="C83" s="1"/>
      <c r="F83" s="1"/>
      <c r="H83" s="1"/>
    </row>
    <row r="84" spans="3:8" ht="12.75">
      <c r="C84" s="1"/>
      <c r="F84" s="1"/>
      <c r="H84" s="1"/>
    </row>
    <row r="85" spans="1:8" ht="12.75">
      <c r="A85" s="65" t="s">
        <v>25</v>
      </c>
      <c r="C85" s="1"/>
      <c r="F85" s="1"/>
      <c r="H85" s="1" t="s">
        <v>30</v>
      </c>
    </row>
    <row r="86" spans="1:6" ht="12.75">
      <c r="A86" s="65"/>
      <c r="C86" s="1" t="s">
        <v>30</v>
      </c>
      <c r="F86" s="1" t="s">
        <v>30</v>
      </c>
    </row>
  </sheetData>
  <sheetProtection/>
  <mergeCells count="19">
    <mergeCell ref="A74:C74"/>
    <mergeCell ref="A70:C70"/>
    <mergeCell ref="A54:C54"/>
    <mergeCell ref="A55:C55"/>
    <mergeCell ref="A68:C68"/>
    <mergeCell ref="A69:C69"/>
    <mergeCell ref="A56:C56"/>
    <mergeCell ref="A57:C57"/>
    <mergeCell ref="A58:C58"/>
    <mergeCell ref="A59:C59"/>
    <mergeCell ref="G4:H4"/>
    <mergeCell ref="B4:C4"/>
    <mergeCell ref="A1:H3"/>
    <mergeCell ref="A53:C53"/>
    <mergeCell ref="A30:C30"/>
    <mergeCell ref="A47:C47"/>
    <mergeCell ref="A48:C48"/>
    <mergeCell ref="A49:C49"/>
    <mergeCell ref="E4:F4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2013-05-13T10:48:25Z</cp:lastPrinted>
  <dcterms:created xsi:type="dcterms:W3CDTF">1996-10-08T23:32:33Z</dcterms:created>
  <dcterms:modified xsi:type="dcterms:W3CDTF">2013-05-17T06:59:02Z</dcterms:modified>
  <cp:category/>
  <cp:version/>
  <cp:contentType/>
  <cp:contentStatus/>
</cp:coreProperties>
</file>