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55" yWindow="780" windowWidth="13365" windowHeight="9600"/>
  </bookViews>
  <sheets>
    <sheet name="Локальная смета" sheetId="1" r:id="rId1"/>
  </sheets>
  <externalReferences>
    <externalReference r:id="rId2"/>
  </externalReferences>
  <definedNames>
    <definedName name="Constr" localSheetId="0">'Локальная смета'!#REF!</definedName>
    <definedName name="FOT" localSheetId="0">'Локальная смета'!#REF!</definedName>
    <definedName name="Ind" localSheetId="0">'Локальная смета'!#REF!</definedName>
    <definedName name="Obj" localSheetId="0">'Локальная смета'!#REF!</definedName>
    <definedName name="Obosn" localSheetId="0">'Локальная смета'!#REF!</definedName>
    <definedName name="SmPr" localSheetId="0">'Локальная смета'!#REF!</definedName>
  </definedNames>
  <calcPr calcId="145621"/>
</workbook>
</file>

<file path=xl/calcChain.xml><?xml version="1.0" encoding="utf-8"?>
<calcChain xmlns="http://schemas.openxmlformats.org/spreadsheetml/2006/main">
  <c r="F4" i="1" l="1"/>
  <c r="D27" i="1" l="1"/>
  <c r="D26" i="1"/>
  <c r="D25" i="1"/>
  <c r="D23" i="1"/>
  <c r="D20" i="1"/>
  <c r="D19" i="1"/>
  <c r="D18" i="1"/>
  <c r="D17" i="1"/>
  <c r="D16" i="1"/>
  <c r="D15" i="1"/>
  <c r="D14" i="1" s="1"/>
  <c r="D12" i="1"/>
  <c r="D8" i="1"/>
  <c r="D7" i="1"/>
  <c r="E21" i="1" s="1"/>
  <c r="F5" i="1"/>
  <c r="E5" i="1"/>
  <c r="D28" i="1" s="1"/>
  <c r="E4" i="1"/>
  <c r="D11" i="1" s="1"/>
  <c r="D5" i="1"/>
  <c r="D4" i="1"/>
  <c r="E28" i="1" l="1"/>
  <c r="E12" i="1" l="1"/>
  <c r="E27" i="1"/>
  <c r="E26" i="1"/>
  <c r="E25" i="1"/>
  <c r="E23" i="1"/>
  <c r="E19" i="1"/>
  <c r="E18" i="1"/>
  <c r="E17" i="1"/>
  <c r="E16" i="1"/>
  <c r="E15" i="1"/>
  <c r="E11" i="1" l="1"/>
  <c r="E20" i="1" l="1"/>
  <c r="E14" i="1" l="1"/>
  <c r="D24" i="1" l="1"/>
  <c r="D22" i="1" l="1"/>
  <c r="E24" i="1"/>
  <c r="E22" i="1" l="1"/>
  <c r="D13" i="1"/>
  <c r="D29" i="1" l="1"/>
  <c r="E29" i="1" s="1"/>
  <c r="E13" i="1"/>
</calcChain>
</file>

<file path=xl/sharedStrings.xml><?xml version="1.0" encoding="utf-8"?>
<sst xmlns="http://schemas.openxmlformats.org/spreadsheetml/2006/main" count="64" uniqueCount="64">
  <si>
    <t>руб.</t>
  </si>
  <si>
    <t>Название оказанной услуги</t>
  </si>
  <si>
    <t>Поступило с начала года</t>
  </si>
  <si>
    <t>Задолженность</t>
  </si>
  <si>
    <t>ООО УК "ЖЭУ-2"</t>
  </si>
  <si>
    <t>Содержание и техническое обслуживание</t>
  </si>
  <si>
    <t>Электроэнергия</t>
  </si>
  <si>
    <t>Площадь обслуживания (м2)</t>
  </si>
  <si>
    <t>Начислено за 2013 г.</t>
  </si>
  <si>
    <t>Статьи</t>
  </si>
  <si>
    <t>Расходы по содержанию и техническому обслуживанию</t>
  </si>
  <si>
    <t>Подрядные организации:</t>
  </si>
  <si>
    <t>СМУП "АРС" / МУП "ЖЭУ-7"</t>
  </si>
  <si>
    <t>ОАО "МРСК" / ООО "АРП"</t>
  </si>
  <si>
    <t>Аварийное обслуживание внутридомовых электрических сетей и электрической арматуры</t>
  </si>
  <si>
    <t>"Печник"</t>
  </si>
  <si>
    <t>Проверка вентканалов и дымоходов</t>
  </si>
  <si>
    <t>"Микст"</t>
  </si>
  <si>
    <t>Дезинсекция и дератизация подвального помещения</t>
  </si>
  <si>
    <t>"Горгаз"</t>
  </si>
  <si>
    <t>Обслуживание фасадной разводки</t>
  </si>
  <si>
    <t>ОАО "СГРЦ"</t>
  </si>
  <si>
    <t xml:space="preserve">Начисление и сбор платежей </t>
  </si>
  <si>
    <t>Услуги управления:</t>
  </si>
  <si>
    <t>Обслуживание конструктивных элементов здания</t>
  </si>
  <si>
    <t>Содержание внутридомового электротехнического оборудования</t>
  </si>
  <si>
    <t>Содержание внутридомового сантехнического оборудования</t>
  </si>
  <si>
    <t>Санитарное содержание придомовой территории</t>
  </si>
  <si>
    <t>Поступило от провайдеров за размещение оборудования</t>
  </si>
  <si>
    <t>руб./год</t>
  </si>
  <si>
    <t>№ п/п</t>
  </si>
  <si>
    <t>руб./м2</t>
  </si>
  <si>
    <t>Остаток денежных средств                                                             по итогам работы на 01.01. 2014 г.</t>
  </si>
  <si>
    <t>Остаток денежных средств                                                                по итогам работы на 01.01. 2013 г.</t>
  </si>
  <si>
    <t>1.</t>
  </si>
  <si>
    <t>2.</t>
  </si>
  <si>
    <t>3.</t>
  </si>
  <si>
    <t>3.1.</t>
  </si>
  <si>
    <t>3.1.1.</t>
  </si>
  <si>
    <t>3.1.2.</t>
  </si>
  <si>
    <t>3.1.3.</t>
  </si>
  <si>
    <t>3.1.4.</t>
  </si>
  <si>
    <t>3.1.5.</t>
  </si>
  <si>
    <t>3.1.6.</t>
  </si>
  <si>
    <t>3.2.</t>
  </si>
  <si>
    <t>3.2.1.</t>
  </si>
  <si>
    <t>3.2.2.</t>
  </si>
  <si>
    <t>3.2.3.</t>
  </si>
  <si>
    <t>3.2.4.</t>
  </si>
  <si>
    <t>3.2.5.</t>
  </si>
  <si>
    <t>4.</t>
  </si>
  <si>
    <t xml:space="preserve">Генеральный директор </t>
  </si>
  <si>
    <t>Ивахненко Г.В.</t>
  </si>
  <si>
    <t>Ведущий экономист</t>
  </si>
  <si>
    <t>Сычева С.А.</t>
  </si>
  <si>
    <t>3.2.6.</t>
  </si>
  <si>
    <t xml:space="preserve">Аварийное обслуживание систем центрального отопления и водоснабжения , </t>
  </si>
  <si>
    <t>Отчет ООО УК "ЖЭУ-2"за   2013 г. по выполненным работам и оказанным услугам по содержанию и техническому обслуживанию  многоквартирного жилого дома по  ул. Артема 7</t>
  </si>
  <si>
    <t>3.1.7.</t>
  </si>
  <si>
    <t>ОАО "Теплосеть</t>
  </si>
  <si>
    <t xml:space="preserve">Налог на доходы (УСН) по строке электроэнергия, размещение оборудования </t>
  </si>
  <si>
    <t>Обслуживание узла учета тепловой энергии</t>
  </si>
  <si>
    <t xml:space="preserve">Доходы по содержанию и техническому обслуживанию </t>
  </si>
  <si>
    <t>Приложение на 7  листах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</si>
</sst>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3" xfId="0" applyNumberFormat="1" applyFont="1" applyBorder="1" applyAlignment="1">
      <alignment wrapText="1"/>
    </xf>
    <xf numFmtId="0" fontId="3" fillId="0" borderId="0" xfId="0" applyFont="1" applyAlignment="1"/>
    <xf numFmtId="0" fontId="3" fillId="0" borderId="4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Border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3" fillId="0" borderId="12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2" fontId="2" fillId="0" borderId="0" xfId="0" applyNumberFormat="1" applyFont="1" applyBorder="1" applyAlignment="1">
      <alignment wrapText="1"/>
    </xf>
    <xf numFmtId="0" fontId="2" fillId="0" borderId="0" xfId="0" applyFont="1" applyBorder="1" applyAlignment="1"/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 vertical="top"/>
    </xf>
    <xf numFmtId="2" fontId="4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/>
    <xf numFmtId="2" fontId="4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right" vertical="top"/>
    </xf>
    <xf numFmtId="49" fontId="2" fillId="0" borderId="10" xfId="0" applyNumberFormat="1" applyFont="1" applyBorder="1" applyAlignment="1">
      <alignment horizontal="right" wrapText="1"/>
    </xf>
    <xf numFmtId="2" fontId="2" fillId="0" borderId="11" xfId="0" applyNumberFormat="1" applyFont="1" applyBorder="1"/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4" fillId="0" borderId="11" xfId="0" applyNumberFormat="1" applyFont="1" applyBorder="1"/>
    <xf numFmtId="0" fontId="3" fillId="0" borderId="10" xfId="0" applyFont="1" applyBorder="1" applyAlignment="1">
      <alignment horizontal="right"/>
    </xf>
    <xf numFmtId="2" fontId="3" fillId="0" borderId="11" xfId="0" applyNumberFormat="1" applyFont="1" applyBorder="1"/>
    <xf numFmtId="14" fontId="3" fillId="0" borderId="10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left" vertical="top"/>
    </xf>
    <xf numFmtId="0" fontId="3" fillId="0" borderId="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right"/>
    </xf>
    <xf numFmtId="2" fontId="2" fillId="0" borderId="17" xfId="0" applyNumberFormat="1" applyFont="1" applyBorder="1" applyAlignment="1">
      <alignment horizontal="right" wrapText="1"/>
    </xf>
    <xf numFmtId="2" fontId="2" fillId="0" borderId="18" xfId="0" applyNumberFormat="1" applyFont="1" applyBorder="1"/>
    <xf numFmtId="49" fontId="2" fillId="0" borderId="19" xfId="0" applyNumberFormat="1" applyFont="1" applyBorder="1" applyAlignment="1">
      <alignment horizontal="right" wrapText="1"/>
    </xf>
    <xf numFmtId="2" fontId="2" fillId="0" borderId="9" xfId="0" applyNumberFormat="1" applyFont="1" applyBorder="1" applyAlignment="1">
      <alignment wrapText="1"/>
    </xf>
    <xf numFmtId="2" fontId="2" fillId="0" borderId="20" xfId="0" applyNumberFormat="1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3;&#1083;&#1072;&#1074;&#1085;&#1099;&#1081;%20&#1041;&#1091;&#1093;&#1075;&#1072;&#1083;&#1090;&#1077;&#1088;/&#1056;&#1072;&#1073;&#1086;&#1095;&#1080;&#1081;%20&#1089;&#1090;&#1086;&#1083;/&#1069;&#1082;&#1086;&#1085;&#1086;&#1084;&#1080;&#1089;&#1090;-2/&#1084;&#1086;&#1080;%20&#1076;&#1086;&#1082;/&#1057;&#1042;&#1045;&#1058;&#1040;/&#1086;&#1090;&#1095;&#1077;&#1090;%20&#1087;&#1086;%20&#1076;&#1086;&#1084;&#1072;&#1084;/2013/&#1060;&#1072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исление ТО"/>
      <sheetName val="Начисление Эл.Эн"/>
      <sheetName val="Резервный фонд"/>
      <sheetName val="Подрядчики"/>
      <sheetName val="1 квартал"/>
      <sheetName val="полугодие"/>
      <sheetName val="9 месяцев"/>
      <sheetName val="год"/>
      <sheetName val="ОСТАТОК"/>
      <sheetName val="ТО1"/>
      <sheetName val="ТО2"/>
      <sheetName val="ТО1 (2)"/>
    </sheetNames>
    <sheetDataSet>
      <sheetData sheetId="0">
        <row r="6">
          <cell r="O6">
            <v>239766.96000000008</v>
          </cell>
          <cell r="Q6">
            <v>224392.34</v>
          </cell>
          <cell r="W6">
            <v>5348.11</v>
          </cell>
        </row>
      </sheetData>
      <sheetData sheetId="1">
        <row r="6">
          <cell r="AA6">
            <v>130458.82</v>
          </cell>
          <cell r="AE6">
            <v>134884.51</v>
          </cell>
          <cell r="AG6">
            <v>3517.9</v>
          </cell>
        </row>
      </sheetData>
      <sheetData sheetId="2"/>
      <sheetData sheetId="3">
        <row r="15">
          <cell r="C15">
            <v>1621.8</v>
          </cell>
          <cell r="Q15">
            <v>7790.241</v>
          </cell>
          <cell r="AN15">
            <v>880</v>
          </cell>
          <cell r="AZ15">
            <v>0</v>
          </cell>
          <cell r="BN15">
            <v>2032.9564799999998</v>
          </cell>
          <cell r="BQ15">
            <v>743.71</v>
          </cell>
        </row>
      </sheetData>
      <sheetData sheetId="4"/>
      <sheetData sheetId="5"/>
      <sheetData sheetId="6"/>
      <sheetData sheetId="7"/>
      <sheetData sheetId="8">
        <row r="15">
          <cell r="D15">
            <v>7509.66</v>
          </cell>
          <cell r="E15">
            <v>960</v>
          </cell>
          <cell r="H15">
            <v>48459.384000000005</v>
          </cell>
          <cell r="J15">
            <v>8923.4863000000005</v>
          </cell>
          <cell r="Q15">
            <v>28789</v>
          </cell>
          <cell r="X15">
            <v>3708</v>
          </cell>
          <cell r="AE15">
            <v>41114</v>
          </cell>
          <cell r="AL15">
            <v>99260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40"/>
  <sheetViews>
    <sheetView tabSelected="1" topLeftCell="A10" zoomScaleSheetLayoutView="75" workbookViewId="0">
      <selection activeCell="C35" sqref="C35"/>
    </sheetView>
  </sheetViews>
  <sheetFormatPr defaultRowHeight="12.75" outlineLevelRow="1" x14ac:dyDescent="0.2"/>
  <cols>
    <col min="1" max="1" width="8.140625" style="2" customWidth="1"/>
    <col min="2" max="2" width="18.7109375" style="31" customWidth="1"/>
    <col min="3" max="3" width="39" style="32" customWidth="1"/>
    <col min="4" max="4" width="13.85546875" style="33" customWidth="1"/>
    <col min="5" max="5" width="13.42578125" style="33" customWidth="1"/>
    <col min="6" max="6" width="17.140625" style="24" customWidth="1"/>
    <col min="7" max="16384" width="9.140625" style="1"/>
  </cols>
  <sheetData>
    <row r="1" spans="1:8" ht="31.5" customHeight="1" x14ac:dyDescent="0.2">
      <c r="B1" s="68" t="s">
        <v>57</v>
      </c>
      <c r="C1" s="68"/>
      <c r="D1" s="68"/>
      <c r="E1" s="68"/>
      <c r="F1" s="68"/>
    </row>
    <row r="2" spans="1:8" ht="31.5" customHeight="1" thickBot="1" x14ac:dyDescent="0.25">
      <c r="B2" s="3"/>
      <c r="C2" s="3"/>
      <c r="D2" s="3"/>
      <c r="E2" s="3"/>
      <c r="F2" s="3"/>
    </row>
    <row r="3" spans="1:8" s="8" customFormat="1" ht="26.25" thickBot="1" x14ac:dyDescent="0.25">
      <c r="A3" s="4"/>
      <c r="B3" s="76" t="s">
        <v>1</v>
      </c>
      <c r="C3" s="77"/>
      <c r="D3" s="5" t="s">
        <v>8</v>
      </c>
      <c r="E3" s="6" t="s">
        <v>2</v>
      </c>
      <c r="F3" s="7" t="s">
        <v>3</v>
      </c>
    </row>
    <row r="4" spans="1:8" s="8" customFormat="1" ht="27" customHeight="1" x14ac:dyDescent="0.2">
      <c r="A4" s="4"/>
      <c r="B4" s="78" t="s">
        <v>5</v>
      </c>
      <c r="C4" s="79"/>
      <c r="D4" s="9">
        <f>'[1]Начисление ТО'!$O$6</f>
        <v>239766.96000000008</v>
      </c>
      <c r="E4" s="10">
        <f>'[1]Начисление ТО'!$Q$6</f>
        <v>224392.34</v>
      </c>
      <c r="F4" s="67">
        <f>'[1]Начисление ТО'!$W$6</f>
        <v>5348.11</v>
      </c>
    </row>
    <row r="5" spans="1:8" s="8" customFormat="1" ht="16.5" customHeight="1" thickBot="1" x14ac:dyDescent="0.25">
      <c r="A5" s="4"/>
      <c r="B5" s="80" t="s">
        <v>6</v>
      </c>
      <c r="C5" s="81"/>
      <c r="D5" s="11">
        <f>'[1]Начисление Эл.Эн'!$AA$6</f>
        <v>130458.82</v>
      </c>
      <c r="E5" s="12">
        <f>'[1]Начисление Эл.Эн'!$AE$6+'[1]Начисление Эл.Эн'!$AF$6</f>
        <v>134884.51</v>
      </c>
      <c r="F5" s="13">
        <f>'[1]Начисление Эл.Эн'!$AG$6</f>
        <v>3517.9</v>
      </c>
    </row>
    <row r="6" spans="1:8" s="19" customFormat="1" ht="15" customHeight="1" outlineLevel="1" x14ac:dyDescent="0.2">
      <c r="A6" s="14"/>
      <c r="B6" s="15"/>
      <c r="C6" s="16"/>
      <c r="D6" s="17"/>
      <c r="E6" s="17"/>
      <c r="F6" s="18"/>
    </row>
    <row r="7" spans="1:8" s="19" customFormat="1" ht="33" customHeight="1" outlineLevel="1" x14ac:dyDescent="0.2">
      <c r="A7" s="14"/>
      <c r="B7" s="69" t="s">
        <v>7</v>
      </c>
      <c r="C7" s="69"/>
      <c r="D7" s="66">
        <f>[1]Подрядчики!$C$15</f>
        <v>1621.8</v>
      </c>
      <c r="E7" s="17"/>
      <c r="F7" s="18"/>
    </row>
    <row r="8" spans="1:8" s="19" customFormat="1" ht="27.75" customHeight="1" outlineLevel="1" x14ac:dyDescent="0.2">
      <c r="A8" s="14"/>
      <c r="B8" s="70" t="s">
        <v>33</v>
      </c>
      <c r="C8" s="70"/>
      <c r="D8" s="34">
        <f>[1]ОСТАТОК!$D$15</f>
        <v>7509.66</v>
      </c>
      <c r="E8" s="35" t="s">
        <v>0</v>
      </c>
      <c r="F8" s="18"/>
    </row>
    <row r="9" spans="1:8" s="20" customFormat="1" ht="14.25" customHeight="1" thickBot="1" x14ac:dyDescent="0.25"/>
    <row r="10" spans="1:8" s="21" customFormat="1" ht="14.25" customHeight="1" thickBot="1" x14ac:dyDescent="0.25">
      <c r="A10" s="63" t="s">
        <v>30</v>
      </c>
      <c r="B10" s="72" t="s">
        <v>9</v>
      </c>
      <c r="C10" s="72"/>
      <c r="D10" s="64" t="s">
        <v>29</v>
      </c>
      <c r="E10" s="65" t="s">
        <v>31</v>
      </c>
    </row>
    <row r="11" spans="1:8" s="40" customFormat="1" ht="25.5" customHeight="1" x14ac:dyDescent="0.2">
      <c r="A11" s="60" t="s">
        <v>34</v>
      </c>
      <c r="B11" s="71" t="s">
        <v>62</v>
      </c>
      <c r="C11" s="71"/>
      <c r="D11" s="61">
        <f>E4</f>
        <v>224392.34</v>
      </c>
      <c r="E11" s="62">
        <f>D11/$D$7/12</f>
        <v>11.530004727257781</v>
      </c>
      <c r="G11" s="22"/>
      <c r="H11" s="23"/>
    </row>
    <row r="12" spans="1:8" s="40" customFormat="1" ht="18" customHeight="1" x14ac:dyDescent="0.2">
      <c r="A12" s="47" t="s">
        <v>35</v>
      </c>
      <c r="B12" s="73" t="s">
        <v>28</v>
      </c>
      <c r="C12" s="74"/>
      <c r="D12" s="39">
        <f>[1]ОСТАТОК!$E$15</f>
        <v>960</v>
      </c>
      <c r="E12" s="48">
        <f t="shared" ref="E12:E29" si="0">D12/$D$7/12</f>
        <v>4.9327907263534344E-2</v>
      </c>
      <c r="G12" s="22"/>
      <c r="H12" s="23"/>
    </row>
    <row r="13" spans="1:8" s="40" customFormat="1" ht="26.25" customHeight="1" x14ac:dyDescent="0.2">
      <c r="A13" s="49" t="s">
        <v>36</v>
      </c>
      <c r="B13" s="86" t="s">
        <v>10</v>
      </c>
      <c r="C13" s="87"/>
      <c r="D13" s="38">
        <f>D14+D22</f>
        <v>268409.36288000003</v>
      </c>
      <c r="E13" s="48">
        <f t="shared" si="0"/>
        <v>13.791741834176021</v>
      </c>
      <c r="F13" s="41"/>
    </row>
    <row r="14" spans="1:8" s="44" customFormat="1" x14ac:dyDescent="0.2">
      <c r="A14" s="50" t="s">
        <v>37</v>
      </c>
      <c r="B14" s="88" t="s">
        <v>11</v>
      </c>
      <c r="C14" s="88"/>
      <c r="D14" s="45">
        <f>SUM(D15:D21)</f>
        <v>45720.533779999998</v>
      </c>
      <c r="E14" s="51">
        <f t="shared" si="0"/>
        <v>2.3492690107699263</v>
      </c>
      <c r="F14" s="46"/>
    </row>
    <row r="15" spans="1:8" ht="27" customHeight="1" x14ac:dyDescent="0.2">
      <c r="A15" s="52" t="s">
        <v>38</v>
      </c>
      <c r="B15" s="25" t="s">
        <v>12</v>
      </c>
      <c r="C15" s="25" t="s">
        <v>56</v>
      </c>
      <c r="D15" s="36">
        <f>[1]Подрядчики!$Q$15</f>
        <v>7790.241</v>
      </c>
      <c r="E15" s="53">
        <f t="shared" si="0"/>
        <v>0.40028779750894072</v>
      </c>
      <c r="F15" s="27"/>
    </row>
    <row r="16" spans="1:8" ht="42.75" customHeight="1" x14ac:dyDescent="0.2">
      <c r="A16" s="52" t="s">
        <v>39</v>
      </c>
      <c r="B16" s="25" t="s">
        <v>13</v>
      </c>
      <c r="C16" s="25" t="s">
        <v>14</v>
      </c>
      <c r="D16" s="36">
        <f>[1]Подрядчики!$BN$15</f>
        <v>2032.9564799999998</v>
      </c>
      <c r="E16" s="53">
        <f t="shared" si="0"/>
        <v>0.10445988407941792</v>
      </c>
      <c r="F16" s="27"/>
    </row>
    <row r="17" spans="1:6" x14ac:dyDescent="0.2">
      <c r="A17" s="52" t="s">
        <v>40</v>
      </c>
      <c r="B17" s="25" t="s">
        <v>15</v>
      </c>
      <c r="C17" s="25" t="s">
        <v>16</v>
      </c>
      <c r="D17" s="26">
        <f>[1]Подрядчики!$AN$15</f>
        <v>880</v>
      </c>
      <c r="E17" s="53">
        <f t="shared" si="0"/>
        <v>4.5217248324906485E-2</v>
      </c>
      <c r="F17" s="27"/>
    </row>
    <row r="18" spans="1:6" ht="25.5" x14ac:dyDescent="0.2">
      <c r="A18" s="52" t="s">
        <v>41</v>
      </c>
      <c r="B18" s="25" t="s">
        <v>17</v>
      </c>
      <c r="C18" s="25" t="s">
        <v>18</v>
      </c>
      <c r="D18" s="26">
        <f>[1]Подрядчики!$AZ$15</f>
        <v>0</v>
      </c>
      <c r="E18" s="53">
        <f t="shared" si="0"/>
        <v>0</v>
      </c>
      <c r="F18" s="27"/>
    </row>
    <row r="19" spans="1:6" x14ac:dyDescent="0.2">
      <c r="A19" s="54" t="s">
        <v>42</v>
      </c>
      <c r="B19" s="25" t="s">
        <v>19</v>
      </c>
      <c r="C19" s="25" t="s">
        <v>20</v>
      </c>
      <c r="D19" s="26">
        <f>[1]Подрядчики!$BQ$15</f>
        <v>743.71</v>
      </c>
      <c r="E19" s="53">
        <f t="shared" si="0"/>
        <v>3.8214226990586596E-2</v>
      </c>
      <c r="F19" s="27"/>
    </row>
    <row r="20" spans="1:6" ht="15" customHeight="1" x14ac:dyDescent="0.2">
      <c r="A20" s="52" t="s">
        <v>43</v>
      </c>
      <c r="B20" s="28" t="s">
        <v>21</v>
      </c>
      <c r="C20" s="28" t="s">
        <v>22</v>
      </c>
      <c r="D20" s="36">
        <f>[1]ОСТАТОК!$J$15</f>
        <v>8923.4863000000005</v>
      </c>
      <c r="E20" s="53">
        <f t="shared" si="0"/>
        <v>0.45851760903522837</v>
      </c>
      <c r="F20" s="27"/>
    </row>
    <row r="21" spans="1:6" ht="15" customHeight="1" x14ac:dyDescent="0.2">
      <c r="A21" s="52" t="s">
        <v>58</v>
      </c>
      <c r="B21" s="28" t="s">
        <v>59</v>
      </c>
      <c r="C21" s="28" t="s">
        <v>61</v>
      </c>
      <c r="D21" s="36">
        <v>25350.14</v>
      </c>
      <c r="E21" s="53">
        <f t="shared" si="0"/>
        <v>1.3025722448308463</v>
      </c>
      <c r="F21" s="27"/>
    </row>
    <row r="22" spans="1:6" s="44" customFormat="1" ht="15" customHeight="1" x14ac:dyDescent="0.2">
      <c r="A22" s="50" t="s">
        <v>44</v>
      </c>
      <c r="B22" s="82" t="s">
        <v>4</v>
      </c>
      <c r="C22" s="82"/>
      <c r="D22" s="42">
        <f>SUM(D23:D28)</f>
        <v>222688.82910000003</v>
      </c>
      <c r="E22" s="51">
        <f t="shared" si="0"/>
        <v>11.442472823406094</v>
      </c>
      <c r="F22" s="43"/>
    </row>
    <row r="23" spans="1:6" ht="16.5" customHeight="1" x14ac:dyDescent="0.2">
      <c r="A23" s="52" t="s">
        <v>45</v>
      </c>
      <c r="B23" s="83" t="s">
        <v>23</v>
      </c>
      <c r="C23" s="84"/>
      <c r="D23" s="37">
        <f>[1]ОСТАТОК!$H$15</f>
        <v>48459.384000000005</v>
      </c>
      <c r="E23" s="53">
        <f t="shared" si="0"/>
        <v>2.4900000000000002</v>
      </c>
    </row>
    <row r="24" spans="1:6" ht="17.25" customHeight="1" x14ac:dyDescent="0.2">
      <c r="A24" s="52" t="s">
        <v>46</v>
      </c>
      <c r="B24" s="29" t="s">
        <v>24</v>
      </c>
      <c r="C24" s="30"/>
      <c r="D24" s="37">
        <f>[1]ОСТАТОК!$Q$15</f>
        <v>28789</v>
      </c>
      <c r="E24" s="53">
        <f t="shared" si="0"/>
        <v>1.479272002301969</v>
      </c>
    </row>
    <row r="25" spans="1:6" ht="15.75" customHeight="1" x14ac:dyDescent="0.2">
      <c r="A25" s="52" t="s">
        <v>47</v>
      </c>
      <c r="B25" s="29" t="s">
        <v>25</v>
      </c>
      <c r="C25" s="30"/>
      <c r="D25" s="37">
        <f>[1]ОСТАТОК!$X$15</f>
        <v>3708</v>
      </c>
      <c r="E25" s="53">
        <f t="shared" si="0"/>
        <v>0.19052904180540142</v>
      </c>
    </row>
    <row r="26" spans="1:6" ht="17.25" customHeight="1" x14ac:dyDescent="0.2">
      <c r="A26" s="52" t="s">
        <v>48</v>
      </c>
      <c r="B26" s="29" t="s">
        <v>26</v>
      </c>
      <c r="C26" s="30"/>
      <c r="D26" s="37">
        <f>[1]ОСТАТОК!$AE$15</f>
        <v>41114</v>
      </c>
      <c r="E26" s="53">
        <f t="shared" si="0"/>
        <v>2.1125703950343242</v>
      </c>
    </row>
    <row r="27" spans="1:6" ht="14.25" customHeight="1" x14ac:dyDescent="0.2">
      <c r="A27" s="52" t="s">
        <v>49</v>
      </c>
      <c r="B27" s="55" t="s">
        <v>27</v>
      </c>
      <c r="C27" s="56"/>
      <c r="D27" s="37">
        <f>[1]ОСТАТОК!$AL$15</f>
        <v>99260</v>
      </c>
      <c r="E27" s="53">
        <f t="shared" si="0"/>
        <v>5.1003000781025198</v>
      </c>
    </row>
    <row r="28" spans="1:6" ht="25.5" customHeight="1" thickBot="1" x14ac:dyDescent="0.25">
      <c r="A28" s="52" t="s">
        <v>55</v>
      </c>
      <c r="B28" s="89" t="s">
        <v>60</v>
      </c>
      <c r="C28" s="90"/>
      <c r="D28" s="37">
        <f>(E5*1%)+(D12*1%)</f>
        <v>1358.4451000000001</v>
      </c>
      <c r="E28" s="53">
        <f t="shared" si="0"/>
        <v>6.9801306161877755E-2</v>
      </c>
    </row>
    <row r="29" spans="1:6" ht="31.5" customHeight="1" thickBot="1" x14ac:dyDescent="0.25">
      <c r="A29" s="57" t="s">
        <v>50</v>
      </c>
      <c r="B29" s="85" t="s">
        <v>32</v>
      </c>
      <c r="C29" s="85"/>
      <c r="D29" s="58">
        <f>D11+D8+D12-D13</f>
        <v>-35547.36288000003</v>
      </c>
      <c r="E29" s="59">
        <f t="shared" si="0"/>
        <v>-1.8265385620915049</v>
      </c>
    </row>
    <row r="31" spans="1:6" x14ac:dyDescent="0.2">
      <c r="B31" s="31" t="s">
        <v>63</v>
      </c>
    </row>
    <row r="35" spans="2:5" ht="25.5" x14ac:dyDescent="0.2">
      <c r="B35" s="31" t="s">
        <v>51</v>
      </c>
      <c r="D35" s="33" t="s">
        <v>52</v>
      </c>
    </row>
    <row r="37" spans="2:5" x14ac:dyDescent="0.2">
      <c r="B37" s="31" t="s">
        <v>53</v>
      </c>
      <c r="D37" s="33" t="s">
        <v>54</v>
      </c>
    </row>
    <row r="40" spans="2:5" ht="25.5" customHeight="1" x14ac:dyDescent="0.2">
      <c r="D40" s="75"/>
      <c r="E40" s="75"/>
    </row>
  </sheetData>
  <mergeCells count="16">
    <mergeCell ref="B12:C12"/>
    <mergeCell ref="D40:E40"/>
    <mergeCell ref="B3:C3"/>
    <mergeCell ref="B4:C4"/>
    <mergeCell ref="B5:C5"/>
    <mergeCell ref="B22:C22"/>
    <mergeCell ref="B23:C23"/>
    <mergeCell ref="B29:C29"/>
    <mergeCell ref="B13:C13"/>
    <mergeCell ref="B14:C14"/>
    <mergeCell ref="B28:C28"/>
    <mergeCell ref="B1:F1"/>
    <mergeCell ref="B7:C7"/>
    <mergeCell ref="B8:C8"/>
    <mergeCell ref="B11:C11"/>
    <mergeCell ref="B10:C10"/>
  </mergeCells>
  <phoneticPr fontId="1" type="noConversion"/>
  <pageMargins left="0.39370078740157483" right="0" top="0.51181102362204722" bottom="0.39370078740157483" header="0.31496062992125984" footer="0.19685039370078741"/>
  <pageSetup paperSize="9" scale="91" fitToHeight="10000" orientation="portrait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Локальная смета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Sosedko</dc:creator>
  <cp:lastModifiedBy>User</cp:lastModifiedBy>
  <cp:lastPrinted>2014-04-24T10:13:35Z</cp:lastPrinted>
  <dcterms:created xsi:type="dcterms:W3CDTF">2002-02-11T05:58:42Z</dcterms:created>
  <dcterms:modified xsi:type="dcterms:W3CDTF">2014-04-24T10:14:44Z</dcterms:modified>
</cp:coreProperties>
</file>