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225" windowHeight="7320" tabRatio="829" activeTab="0"/>
  </bookViews>
  <sheets>
    <sheet name="2012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<sst xmlns="http://schemas.openxmlformats.org/spreadsheetml/2006/main" count="64" uniqueCount="51">
  <si>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</si>
  <si>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</si>
  <si>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</si>
  <si>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</si>
  <si>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</si>
  <si>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</si>
  <si>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</si>
  <si>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</si>
  <si>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</si>
  <si>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</si>
  <si>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</si>
  <si>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</si>
  <si>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</si>
  <si>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>ООО УК "ЖЭУ-2"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</si>
  <si>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</si>
  <si>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ООО "Ставропольэлектросеть"-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</si>
  <si>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r>
      <t>ООО "Печник"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</si>
  <si>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0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</si>
  <si>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</si>
  <si>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</si>
  <si>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</si>
  <si>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</si>
  <si>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</si>
  <si>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</si>
  <si>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</si>
  <si>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</si>
  <si>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</si>
  <si>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</si>
  <si>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руб.</t>
  </si>
  <si>
    <t>м2</t>
  </si>
  <si>
    <t>Общая площадь дома:</t>
  </si>
  <si>
    <t>руб./1 м2 в месяц</t>
  </si>
  <si>
    <t>С.А. Сычева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</si>
  <si>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</si>
  <si>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</si>
  <si>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</si>
  <si>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дезинсекцияция (площадь подпольных каналов -15 м2)</t>
    </r>
  </si>
  <si>
    <r>
      <t>ООО "Микст"</t>
    </r>
    <r>
      <rPr>
        <sz val="10"/>
        <rFont val="Arial"/>
        <family val="0"/>
      </rPr>
      <t xml:space="preserve"> - </t>
    </r>
    <r>
      <rPr>
        <i/>
        <sz val="10"/>
        <rFont val="Arial"/>
        <family val="2"/>
      </rPr>
      <t>дератизация  (площадь подпольных каналов -15 м2)</t>
    </r>
  </si>
  <si>
    <t>Остаток денежных средств на 30.09.2011 г.</t>
  </si>
  <si>
    <t>Г.В. Ивахненко</t>
  </si>
  <si>
    <t>Утвержденный тариф - 6,70 руб./м2</t>
  </si>
  <si>
    <t>Отчет за  2012 г. о выполненных работах по управлению, содержанию и техническому обслуживанию жилого многоквартирного дома ул. Артема 15</t>
  </si>
  <si>
    <t>Начислено за 2012 год:</t>
  </si>
  <si>
    <t xml:space="preserve">Оплачено за 2012 год: </t>
  </si>
  <si>
    <t>руб. за 2012 год</t>
  </si>
  <si>
    <t xml:space="preserve"> - Ремонт шиферной кровли местами (кв.9) (22/11/.2012)</t>
  </si>
  <si>
    <t>руб. За 1 пол-е</t>
  </si>
  <si>
    <t>руб. За 2 пол-е</t>
  </si>
  <si>
    <t>Задолженность по оплате услуг на 01.01.2013 г.</t>
  </si>
  <si>
    <t>Содержание и техническое обслуживание  многоквартирного дома</t>
  </si>
  <si>
    <r>
      <t xml:space="preserve">ЗАО "САХ" - </t>
    </r>
    <r>
      <rPr>
        <i/>
        <sz val="10"/>
        <rFont val="Arial"/>
        <family val="2"/>
      </rPr>
      <t>вывоз ЖБО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</si>
</sst>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0" fillId="0" borderId="0" xfId="0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Alignment="1">
      <alignment/>
    </xf>
    <xf numFmtId="0" fontId="3" fillId="0" borderId="19" xfId="0" applyFont="1" applyFill="1" applyBorder="1" applyAlignment="1">
      <alignment horizontal="left"/>
    </xf>
    <xf numFmtId="0" fontId="0" fillId="4" borderId="20" xfId="0" applyFill="1" applyBorder="1" applyAlignment="1">
      <alignment wrapText="1"/>
    </xf>
    <xf numFmtId="0" fontId="0" fillId="4" borderId="21" xfId="0" applyFill="1" applyBorder="1" applyAlignment="1">
      <alignment/>
    </xf>
    <xf numFmtId="0" fontId="3" fillId="4" borderId="21" xfId="0" applyFont="1" applyFill="1" applyBorder="1" applyAlignment="1">
      <alignment/>
    </xf>
    <xf numFmtId="0" fontId="1" fillId="4" borderId="22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2" fontId="0" fillId="4" borderId="25" xfId="0" applyNumberFormat="1" applyFill="1" applyBorder="1" applyAlignment="1">
      <alignment/>
    </xf>
    <xf numFmtId="0" fontId="1" fillId="0" borderId="26" xfId="0" applyFont="1" applyBorder="1" applyAlignment="1">
      <alignment wrapText="1"/>
    </xf>
    <xf numFmtId="0" fontId="2" fillId="0" borderId="27" xfId="0" applyFont="1" applyBorder="1" applyAlignment="1">
      <alignment/>
    </xf>
    <xf numFmtId="0" fontId="0" fillId="4" borderId="28" xfId="0" applyFill="1" applyBorder="1" applyAlignment="1">
      <alignment/>
    </xf>
    <xf numFmtId="0" fontId="1" fillId="0" borderId="16" xfId="0" applyFont="1" applyBorder="1" applyAlignment="1">
      <alignment wrapText="1"/>
    </xf>
    <xf numFmtId="2" fontId="1" fillId="4" borderId="25" xfId="0" applyNumberFormat="1" applyFont="1" applyFill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2" fontId="6" fillId="0" borderId="0" xfId="0" applyNumberFormat="1" applyFont="1" applyAlignment="1">
      <alignment/>
    </xf>
    <xf numFmtId="2" fontId="1" fillId="0" borderId="31" xfId="0" applyNumberFormat="1" applyFont="1" applyBorder="1" applyAlignment="1">
      <alignment/>
    </xf>
    <xf numFmtId="0" fontId="5" fillId="0" borderId="32" xfId="0" applyFont="1" applyFill="1" applyBorder="1" applyAlignment="1">
      <alignment horizontal="left" wrapText="1"/>
    </xf>
    <xf numFmtId="0" fontId="3" fillId="0" borderId="32" xfId="0" applyFont="1" applyFill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1" fillId="0" borderId="34" xfId="0" applyNumberFormat="1" applyFont="1" applyBorder="1" applyAlignment="1">
      <alignment wrapText="1"/>
    </xf>
    <xf numFmtId="2" fontId="1" fillId="0" borderId="11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/>
    </xf>
    <xf numFmtId="2" fontId="1" fillId="0" borderId="40" xfId="0" applyNumberFormat="1" applyFont="1" applyBorder="1" applyAlignment="1">
      <alignment wrapText="1"/>
    </xf>
    <xf numFmtId="0" fontId="5" fillId="32" borderId="19" xfId="0" applyFont="1" applyFill="1" applyBorder="1" applyAlignment="1">
      <alignment horizontal="left" wrapText="1"/>
    </xf>
    <xf numFmtId="0" fontId="5" fillId="32" borderId="32" xfId="0" applyFont="1" applyFill="1" applyBorder="1" applyAlignment="1">
      <alignment horizontal="left" wrapText="1"/>
    </xf>
    <xf numFmtId="0" fontId="3" fillId="32" borderId="19" xfId="0" applyFont="1" applyFill="1" applyBorder="1" applyAlignment="1">
      <alignment horizontal="left"/>
    </xf>
    <xf numFmtId="0" fontId="3" fillId="32" borderId="32" xfId="0" applyFont="1" applyFill="1" applyBorder="1" applyAlignment="1">
      <alignment horizontal="left"/>
    </xf>
    <xf numFmtId="2" fontId="1" fillId="0" borderId="11" xfId="0" applyNumberFormat="1" applyFont="1" applyBorder="1" applyAlignment="1">
      <alignment/>
    </xf>
    <xf numFmtId="2" fontId="1" fillId="0" borderId="35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0" fontId="0" fillId="32" borderId="0" xfId="0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2" fontId="1" fillId="32" borderId="36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5" fillId="32" borderId="41" xfId="0" applyFont="1" applyFill="1" applyBorder="1" applyAlignment="1">
      <alignment horizontal="left"/>
    </xf>
    <xf numFmtId="0" fontId="5" fillId="32" borderId="32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4" borderId="12" xfId="0" applyFill="1" applyBorder="1" applyAlignment="1">
      <alignment/>
    </xf>
    <xf numFmtId="2" fontId="1" fillId="0" borderId="42" xfId="0" applyNumberFormat="1" applyFont="1" applyBorder="1" applyAlignment="1">
      <alignment/>
    </xf>
    <xf numFmtId="2" fontId="1" fillId="0" borderId="43" xfId="0" applyNumberFormat="1" applyFont="1" applyBorder="1" applyAlignment="1">
      <alignment/>
    </xf>
    <xf numFmtId="0" fontId="0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2" fontId="1" fillId="0" borderId="44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2" fontId="1" fillId="32" borderId="45" xfId="0" applyNumberFormat="1" applyFont="1" applyFill="1" applyBorder="1" applyAlignment="1">
      <alignment/>
    </xf>
    <xf numFmtId="2" fontId="0" fillId="32" borderId="45" xfId="0" applyNumberFormat="1" applyFont="1" applyFill="1" applyBorder="1" applyAlignment="1">
      <alignment/>
    </xf>
    <xf numFmtId="0" fontId="5" fillId="32" borderId="19" xfId="0" applyFont="1" applyFill="1" applyBorder="1" applyAlignment="1">
      <alignment horizontal="left"/>
    </xf>
    <xf numFmtId="0" fontId="0" fillId="32" borderId="45" xfId="0" applyFont="1" applyFill="1" applyBorder="1" applyAlignment="1">
      <alignment/>
    </xf>
    <xf numFmtId="0" fontId="5" fillId="32" borderId="45" xfId="0" applyFont="1" applyFill="1" applyBorder="1" applyAlignment="1">
      <alignment horizontal="left"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32" borderId="13" xfId="0" applyFont="1" applyFill="1" applyBorder="1" applyAlignment="1">
      <alignment/>
    </xf>
    <xf numFmtId="0" fontId="0" fillId="32" borderId="37" xfId="0" applyFont="1" applyFill="1" applyBorder="1" applyAlignment="1">
      <alignment/>
    </xf>
    <xf numFmtId="0" fontId="5" fillId="32" borderId="12" xfId="0" applyFont="1" applyFill="1" applyBorder="1" applyAlignment="1">
      <alignment horizontal="left" wrapText="1"/>
    </xf>
    <xf numFmtId="2" fontId="1" fillId="32" borderId="14" xfId="0" applyNumberFormat="1" applyFont="1" applyFill="1" applyBorder="1" applyAlignment="1">
      <alignment/>
    </xf>
    <xf numFmtId="0" fontId="3" fillId="32" borderId="12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5" fillId="32" borderId="36" xfId="0" applyFont="1" applyFill="1" applyBorder="1" applyAlignment="1">
      <alignment horizontal="left"/>
    </xf>
    <xf numFmtId="0" fontId="0" fillId="32" borderId="48" xfId="0" applyFont="1" applyFill="1" applyBorder="1" applyAlignment="1">
      <alignment/>
    </xf>
    <xf numFmtId="0" fontId="0" fillId="32" borderId="49" xfId="0" applyFont="1" applyFill="1" applyBorder="1" applyAlignment="1">
      <alignment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14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74">
          <cell r="R74">
            <v>0.25</v>
          </cell>
          <cell r="X74">
            <v>0.3402096693741425</v>
          </cell>
          <cell r="AH74">
            <v>0.1</v>
          </cell>
          <cell r="AN74">
            <v>0.13</v>
          </cell>
        </row>
      </sheetData>
      <sheetData sheetId="3">
        <row r="74">
          <cell r="C74">
            <v>551.8</v>
          </cell>
          <cell r="P74">
            <v>120.73383999999999</v>
          </cell>
          <cell r="AN74">
            <v>0.8154500000000006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Лист1"/>
      <sheetName val="Площадь участков (2)"/>
      <sheetName val="в Админ"/>
    </sheetNames>
    <sheetDataSet>
      <sheetData sheetId="1">
        <row r="74">
          <cell r="BC74">
            <v>1.9866566078094279</v>
          </cell>
          <cell r="BJ74">
            <v>2.617074507127986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84">
          <cell r="V84">
            <v>0.358997086719302</v>
          </cell>
          <cell r="AB84">
            <v>0.1615486890236859</v>
          </cell>
          <cell r="AD84">
            <v>0.3051475237114067</v>
          </cell>
          <cell r="AH84">
            <v>0.05</v>
          </cell>
          <cell r="AZ84">
            <v>0.13755361299499247</v>
          </cell>
          <cell r="BF84">
            <v>0.061899125847746615</v>
          </cell>
          <cell r="BH84">
            <v>0.11692057104574362</v>
          </cell>
          <cell r="BL84">
            <v>0.018445939502628492</v>
          </cell>
          <cell r="BW84">
            <v>2.4009796743216243</v>
          </cell>
          <cell r="CD84">
            <v>1.080440853444731</v>
          </cell>
          <cell r="CF84">
            <v>2.0408327231733807</v>
          </cell>
          <cell r="CJ84">
            <v>0.31116696579208253</v>
          </cell>
        </row>
      </sheetData>
      <sheetData sheetId="2">
        <row r="8">
          <cell r="O8">
            <v>46292.52</v>
          </cell>
          <cell r="P8">
            <v>48808.18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1">
      <selection activeCell="K19" sqref="K19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0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</cols>
  <sheetData>
    <row r="1" spans="1:8" ht="15" customHeight="1">
      <c r="A1" s="127" t="s">
        <v>41</v>
      </c>
      <c r="B1" s="127"/>
      <c r="C1" s="127"/>
      <c r="D1" s="127"/>
      <c r="E1" s="127"/>
      <c r="F1" s="127"/>
      <c r="G1" s="127"/>
      <c r="H1" s="127"/>
    </row>
    <row r="2" spans="1:8" ht="15" customHeight="1">
      <c r="A2" s="127"/>
      <c r="B2" s="127"/>
      <c r="C2" s="127"/>
      <c r="D2" s="127"/>
      <c r="E2" s="127"/>
      <c r="F2" s="127"/>
      <c r="G2" s="127"/>
      <c r="H2" s="127"/>
    </row>
    <row r="3" spans="1:8" ht="15" customHeight="1">
      <c r="A3" s="127"/>
      <c r="B3" s="127"/>
      <c r="C3" s="127"/>
      <c r="D3" s="127"/>
      <c r="E3" s="127"/>
      <c r="F3" s="127"/>
      <c r="G3" s="127"/>
      <c r="H3" s="127"/>
    </row>
    <row r="4" spans="1:8" ht="12.75">
      <c r="A4" s="21"/>
      <c r="B4" s="120"/>
      <c r="C4" s="120"/>
      <c r="E4" s="120"/>
      <c r="F4" s="120"/>
      <c r="G4" s="120"/>
      <c r="H4" s="120"/>
    </row>
    <row r="5" spans="1:8" ht="12.75">
      <c r="A5" s="61" t="s">
        <v>42</v>
      </c>
      <c r="B5" s="22"/>
      <c r="C5" s="22"/>
      <c r="E5" s="22"/>
      <c r="F5" s="22"/>
      <c r="G5" s="22">
        <f>'[3]Начисление'!$O$8</f>
        <v>46292.52</v>
      </c>
      <c r="H5" s="22" t="s">
        <v>28</v>
      </c>
    </row>
    <row r="6" spans="1:8" ht="12.75">
      <c r="A6" s="61" t="s">
        <v>43</v>
      </c>
      <c r="B6" s="22"/>
      <c r="C6" s="22"/>
      <c r="E6" s="22"/>
      <c r="F6" s="22"/>
      <c r="G6" s="22">
        <f>'[3]Начисление'!$P$8</f>
        <v>48808.18</v>
      </c>
      <c r="H6" s="22" t="s">
        <v>28</v>
      </c>
    </row>
    <row r="8" spans="1:8" ht="12.75">
      <c r="A8" s="8" t="s">
        <v>30</v>
      </c>
      <c r="B8" s="46">
        <f>'[1]Подрядч'!$C$74</f>
        <v>551.8</v>
      </c>
      <c r="C8" s="46" t="s">
        <v>29</v>
      </c>
      <c r="E8" s="46">
        <f>'[1]Подрядч'!$C$74</f>
        <v>551.8</v>
      </c>
      <c r="F8" s="46" t="s">
        <v>29</v>
      </c>
      <c r="G8" s="46">
        <f>'[1]Подрядч'!$C$74</f>
        <v>551.8</v>
      </c>
      <c r="H8" s="46" t="s">
        <v>29</v>
      </c>
    </row>
    <row r="9" spans="1:8" ht="13.5" thickBot="1">
      <c r="A9" s="60" t="s">
        <v>40</v>
      </c>
      <c r="B9" s="47"/>
      <c r="C9" s="59">
        <v>6</v>
      </c>
      <c r="E9" s="47"/>
      <c r="F9" s="59">
        <v>6</v>
      </c>
      <c r="G9" s="47"/>
      <c r="H9" s="59">
        <v>12</v>
      </c>
    </row>
    <row r="10" spans="1:8" s="23" customFormat="1" ht="26.25" thickBot="1">
      <c r="A10" s="17" t="s">
        <v>22</v>
      </c>
      <c r="B10" s="48" t="s">
        <v>31</v>
      </c>
      <c r="C10" s="62" t="s">
        <v>46</v>
      </c>
      <c r="D10" s="26"/>
      <c r="E10" s="48" t="s">
        <v>31</v>
      </c>
      <c r="F10" s="62" t="s">
        <v>47</v>
      </c>
      <c r="G10" s="48" t="s">
        <v>31</v>
      </c>
      <c r="H10" s="62" t="s">
        <v>44</v>
      </c>
    </row>
    <row r="11" spans="1:8" ht="12.75">
      <c r="A11" s="16" t="s">
        <v>13</v>
      </c>
      <c r="B11" s="49">
        <f>'[1]Подрядч'!$AN$74</f>
        <v>0.8154500000000006</v>
      </c>
      <c r="C11" s="50">
        <f>B11*B8*C9</f>
        <v>2699.7918600000016</v>
      </c>
      <c r="D11" s="27"/>
      <c r="E11" s="49"/>
      <c r="F11" s="50"/>
      <c r="G11" s="67">
        <f>H11/H9/G8</f>
        <v>0.4077250000000003</v>
      </c>
      <c r="H11" s="50">
        <f>F11+C11</f>
        <v>2699.7918600000016</v>
      </c>
    </row>
    <row r="12" spans="1:8" ht="12.75">
      <c r="A12" s="10" t="s">
        <v>12</v>
      </c>
      <c r="B12" s="51">
        <f>C12/B8/C9</f>
        <v>0.22507038782167452</v>
      </c>
      <c r="C12" s="52">
        <f>SUM(C13:C19)</f>
        <v>745.1630399999999</v>
      </c>
      <c r="D12" s="27"/>
      <c r="E12" s="51">
        <f>F12/E8/F9</f>
        <v>0.3161145342515404</v>
      </c>
      <c r="F12" s="52">
        <f>SUM(F13:F19)</f>
        <v>1046.5919999999999</v>
      </c>
      <c r="G12" s="51">
        <f>H12/G8/H9</f>
        <v>1.0858373942853692</v>
      </c>
      <c r="H12" s="52">
        <f>SUM(H13:H19)</f>
        <v>7189.98089</v>
      </c>
    </row>
    <row r="13" spans="1:8" ht="12.75">
      <c r="A13" s="11" t="s">
        <v>14</v>
      </c>
      <c r="B13" s="53">
        <f aca="true" t="shared" si="0" ref="B13:B19">C13/$C$9/$B$8</f>
        <v>0</v>
      </c>
      <c r="C13" s="54">
        <f>B6*3.25%</f>
        <v>0</v>
      </c>
      <c r="D13" s="27"/>
      <c r="E13" s="53">
        <f>F13/$C$9/$B$8</f>
        <v>0</v>
      </c>
      <c r="F13" s="54">
        <f>E6*3.25%</f>
        <v>0</v>
      </c>
      <c r="G13" s="53">
        <f aca="true" t="shared" si="1" ref="G13:G19">H13/$H$9/$G$8</f>
        <v>0.2395592983568926</v>
      </c>
      <c r="H13" s="54">
        <f>G6*3.25%</f>
        <v>1586.26585</v>
      </c>
    </row>
    <row r="14" spans="1:8" ht="12.75">
      <c r="A14" s="12" t="s">
        <v>16</v>
      </c>
      <c r="B14" s="53">
        <f t="shared" si="0"/>
        <v>0</v>
      </c>
      <c r="C14" s="55"/>
      <c r="D14" s="27"/>
      <c r="E14" s="53">
        <f>F14/$C$9/$B$8</f>
        <v>0.07611453425154042</v>
      </c>
      <c r="F14" s="55">
        <v>252</v>
      </c>
      <c r="G14" s="53">
        <f t="shared" si="1"/>
        <v>0.03805726712577021</v>
      </c>
      <c r="H14" s="55">
        <f>F14+C14</f>
        <v>252</v>
      </c>
    </row>
    <row r="15" spans="1:8" ht="12.75" hidden="1">
      <c r="A15" s="12" t="s">
        <v>17</v>
      </c>
      <c r="B15" s="53">
        <f t="shared" si="0"/>
        <v>0</v>
      </c>
      <c r="C15" s="54"/>
      <c r="D15" s="27"/>
      <c r="E15" s="53">
        <f>F15/$C$9/$B$8</f>
        <v>0</v>
      </c>
      <c r="F15" s="54"/>
      <c r="G15" s="53">
        <f t="shared" si="1"/>
        <v>0</v>
      </c>
      <c r="H15" s="55">
        <f>F15+C15</f>
        <v>0</v>
      </c>
    </row>
    <row r="16" spans="1:8" ht="12.75" hidden="1">
      <c r="A16" s="12" t="s">
        <v>36</v>
      </c>
      <c r="B16" s="53">
        <f t="shared" si="0"/>
        <v>0</v>
      </c>
      <c r="C16" s="56"/>
      <c r="D16" s="27"/>
      <c r="E16" s="53">
        <f>F16/$C$9/$B$8</f>
        <v>0</v>
      </c>
      <c r="F16" s="56"/>
      <c r="G16" s="53">
        <f t="shared" si="1"/>
        <v>0</v>
      </c>
      <c r="H16" s="55">
        <f>F16+C16</f>
        <v>0</v>
      </c>
    </row>
    <row r="17" spans="1:8" ht="13.5" customHeight="1">
      <c r="A17" s="12" t="s">
        <v>37</v>
      </c>
      <c r="B17" s="53">
        <f t="shared" si="0"/>
        <v>0</v>
      </c>
      <c r="C17" s="54"/>
      <c r="D17" s="27"/>
      <c r="E17" s="53">
        <f>F17/$C$9/$B$8</f>
        <v>0</v>
      </c>
      <c r="F17" s="54"/>
      <c r="G17" s="53">
        <f t="shared" si="1"/>
        <v>0</v>
      </c>
      <c r="H17" s="55">
        <f>F17+C17</f>
        <v>0</v>
      </c>
    </row>
    <row r="18" spans="1:8" ht="13.5" customHeight="1">
      <c r="A18" s="34" t="s">
        <v>50</v>
      </c>
      <c r="B18" s="57"/>
      <c r="C18" s="58"/>
      <c r="D18" s="30"/>
      <c r="E18" s="57"/>
      <c r="F18" s="58"/>
      <c r="G18" s="53">
        <f>H18/H9/G8</f>
        <v>0.5756856348918691</v>
      </c>
      <c r="H18" s="55">
        <v>3811.96</v>
      </c>
    </row>
    <row r="19" spans="1:8" ht="26.25" thickBot="1">
      <c r="A19" s="34" t="s">
        <v>15</v>
      </c>
      <c r="B19" s="57">
        <f t="shared" si="0"/>
        <v>0.2250703878216745</v>
      </c>
      <c r="C19" s="58">
        <f>'[1]Подрядч'!$P$74*C9+20.76</f>
        <v>745.1630399999999</v>
      </c>
      <c r="D19" s="30"/>
      <c r="E19" s="57">
        <v>0.24</v>
      </c>
      <c r="F19" s="58">
        <f>E19*F9*E8</f>
        <v>794.5919999999999</v>
      </c>
      <c r="G19" s="53">
        <f t="shared" si="1"/>
        <v>0.23253519391083727</v>
      </c>
      <c r="H19" s="54">
        <f>F19+C19</f>
        <v>1539.7550399999998</v>
      </c>
    </row>
    <row r="20" spans="1:8" ht="38.25" customHeight="1" thickBot="1">
      <c r="A20" s="37" t="s">
        <v>49</v>
      </c>
      <c r="B20" s="14">
        <f>C20/C9/B8</f>
        <v>5.980407662234443</v>
      </c>
      <c r="C20" s="42">
        <f>C21+C29+C38</f>
        <v>19799.93368812579</v>
      </c>
      <c r="D20" s="38">
        <f>D21+D29+D38</f>
        <v>17949.21751476188</v>
      </c>
      <c r="E20" s="14">
        <f>F20/F9/E8</f>
        <v>8.09377531495259</v>
      </c>
      <c r="F20" s="42">
        <f>F21+F29+F38</f>
        <v>26796.87131274503</v>
      </c>
      <c r="G20" s="14">
        <f>H20/H9/G8</f>
        <v>7.037091488593516</v>
      </c>
      <c r="H20" s="42">
        <f>H21+H29+H38</f>
        <v>46596.80500087082</v>
      </c>
    </row>
    <row r="21" spans="1:8" ht="13.5" thickBot="1">
      <c r="A21" s="35" t="s">
        <v>2</v>
      </c>
      <c r="B21" s="67">
        <f>C21/B8/C9</f>
        <v>0.6402096693741425</v>
      </c>
      <c r="C21" s="68">
        <f>SUM(C22:C25)</f>
        <v>2119.606173363911</v>
      </c>
      <c r="D21" s="36">
        <f>SUM(D22:D28)</f>
        <v>1096.59</v>
      </c>
      <c r="E21" s="67">
        <f>F21/E8/F9</f>
        <v>1.24455989089515</v>
      </c>
      <c r="F21" s="92">
        <f>SUM(F22:F25)</f>
        <v>4120.488886775663</v>
      </c>
      <c r="G21" s="99">
        <f>H21/G8/H9</f>
        <v>0.9423847801346462</v>
      </c>
      <c r="H21" s="100">
        <f>SUM(H22:H25)</f>
        <v>6240.0950601395725</v>
      </c>
    </row>
    <row r="22" spans="1:8" ht="12.75" hidden="1">
      <c r="A22" s="77" t="s">
        <v>3</v>
      </c>
      <c r="B22" s="69">
        <f>'[1]МУП'!$R$74</f>
        <v>0.25</v>
      </c>
      <c r="C22" s="70">
        <f>B22*$B$8*$C$9</f>
        <v>827.6999999999999</v>
      </c>
      <c r="D22" s="31"/>
      <c r="E22" s="69">
        <f>'[3]МУП'!$V$84</f>
        <v>0.358997086719302</v>
      </c>
      <c r="F22" s="93">
        <f>E22*$B$8*$C$9</f>
        <v>1188.567554710265</v>
      </c>
      <c r="G22" s="101">
        <f>H22/$H$9/$G$8</f>
        <v>0.304498543359651</v>
      </c>
      <c r="H22" s="54">
        <f>F22+C22</f>
        <v>2016.267554710265</v>
      </c>
    </row>
    <row r="23" spans="1:8" s="7" customFormat="1" ht="12.75" hidden="1">
      <c r="A23" s="77" t="s">
        <v>24</v>
      </c>
      <c r="B23" s="69">
        <f>B22*20%</f>
        <v>0.05</v>
      </c>
      <c r="C23" s="70">
        <f>B23*$B$8*$C$9</f>
        <v>165.54</v>
      </c>
      <c r="D23" s="28"/>
      <c r="E23" s="69">
        <f>E22*20%</f>
        <v>0.0717994173438604</v>
      </c>
      <c r="F23" s="93">
        <f>E23*$B$8*$C$9</f>
        <v>237.713510942053</v>
      </c>
      <c r="G23" s="101">
        <f>H23/$H$9/$G$8</f>
        <v>0.06089970867193021</v>
      </c>
      <c r="H23" s="54">
        <f>F23+C23</f>
        <v>403.253510942053</v>
      </c>
    </row>
    <row r="24" spans="1:8" s="7" customFormat="1" ht="12.75" hidden="1">
      <c r="A24" s="77" t="s">
        <v>11</v>
      </c>
      <c r="B24" s="69">
        <f>C24/C9/B8</f>
        <v>0</v>
      </c>
      <c r="C24" s="70"/>
      <c r="D24" s="28"/>
      <c r="E24" s="69">
        <f>F24/F9/E8</f>
        <v>0.29706717409689504</v>
      </c>
      <c r="F24" s="93">
        <v>983.53</v>
      </c>
      <c r="G24" s="101">
        <f>H24/$H$9/$G$8</f>
        <v>0.14853358704844752</v>
      </c>
      <c r="H24" s="54">
        <f>F24+C24</f>
        <v>983.53</v>
      </c>
    </row>
    <row r="25" spans="1:8" ht="12.75" hidden="1">
      <c r="A25" s="77" t="s">
        <v>25</v>
      </c>
      <c r="B25" s="69">
        <f>'[1]МУП'!$X$74</f>
        <v>0.3402096693741425</v>
      </c>
      <c r="C25" s="70">
        <f>B25*$B$8*$C$9</f>
        <v>1126.3661733639108</v>
      </c>
      <c r="D25" s="27"/>
      <c r="E25" s="69">
        <f>'[3]МУП'!$AB$84+'[3]МУП'!$AD$84+'[3]МУП'!$AH$84</f>
        <v>0.5166962127350926</v>
      </c>
      <c r="F25" s="93">
        <f>E25*$B$8*$C$9</f>
        <v>1710.6778211233443</v>
      </c>
      <c r="G25" s="101">
        <f>H25/$H$9/$G$8</f>
        <v>0.4284529410546175</v>
      </c>
      <c r="H25" s="54">
        <f>F25+C25</f>
        <v>2837.043994487255</v>
      </c>
    </row>
    <row r="26" spans="1:8" ht="13.5" customHeight="1" thickBot="1">
      <c r="A26" s="121" t="s">
        <v>45</v>
      </c>
      <c r="B26" s="122"/>
      <c r="C26" s="123"/>
      <c r="D26" s="27"/>
      <c r="E26" s="71"/>
      <c r="F26" s="71"/>
      <c r="G26" s="102"/>
      <c r="H26" s="103"/>
    </row>
    <row r="27" spans="1:8" ht="13.5" customHeight="1" hidden="1">
      <c r="A27" s="19"/>
      <c r="B27" s="20"/>
      <c r="C27" s="43"/>
      <c r="D27" s="27">
        <v>1096.59</v>
      </c>
      <c r="E27" s="63"/>
      <c r="F27" s="63"/>
      <c r="G27" s="104"/>
      <c r="H27" s="64"/>
    </row>
    <row r="28" spans="1:8" ht="13.5" customHeight="1" hidden="1" thickBot="1">
      <c r="A28" s="19"/>
      <c r="B28" s="20"/>
      <c r="C28" s="43"/>
      <c r="D28" s="30"/>
      <c r="E28" s="63"/>
      <c r="F28" s="63"/>
      <c r="G28" s="104"/>
      <c r="H28" s="64"/>
    </row>
    <row r="29" spans="1:8" ht="13.5" thickBot="1">
      <c r="A29" s="13" t="s">
        <v>4</v>
      </c>
      <c r="B29" s="78">
        <f>C29/B8/C9</f>
        <v>0.25000000000000006</v>
      </c>
      <c r="C29" s="79">
        <f>SUM(C30:C33)</f>
        <v>827.7</v>
      </c>
      <c r="D29" s="32">
        <f>SUM(D30:D37)</f>
        <v>0</v>
      </c>
      <c r="E29" s="72">
        <f>F29/E8/F9</f>
        <v>0.3623299719901097</v>
      </c>
      <c r="F29" s="94">
        <f>SUM(F30:F33)</f>
        <v>1199.602071264855</v>
      </c>
      <c r="G29" s="105">
        <f>H29/G8/H9</f>
        <v>0.3061649859950548</v>
      </c>
      <c r="H29" s="73">
        <f>SUM(H30:H33)</f>
        <v>2027.302071264855</v>
      </c>
    </row>
    <row r="30" spans="1:8" ht="12.75" hidden="1">
      <c r="A30" s="77" t="s">
        <v>3</v>
      </c>
      <c r="B30" s="69">
        <f>'[1]МУП'!$AH$74</f>
        <v>0.1</v>
      </c>
      <c r="C30" s="70">
        <f>B30*$B$8*$C$9</f>
        <v>331.08</v>
      </c>
      <c r="D30" s="31"/>
      <c r="E30" s="74">
        <f>'[3]МУП'!$AZ$84</f>
        <v>0.13755361299499247</v>
      </c>
      <c r="F30" s="95">
        <f>E30*$B$8*$C$9</f>
        <v>455.41250190382107</v>
      </c>
      <c r="G30" s="101">
        <f>H30/$H$9/$G$8</f>
        <v>0.11877680649749624</v>
      </c>
      <c r="H30" s="54">
        <f>F30+C30</f>
        <v>786.492501903821</v>
      </c>
    </row>
    <row r="31" spans="1:8" s="7" customFormat="1" ht="12.75" hidden="1">
      <c r="A31" s="77" t="s">
        <v>24</v>
      </c>
      <c r="B31" s="69">
        <f>B30*20%</f>
        <v>0.020000000000000004</v>
      </c>
      <c r="C31" s="70">
        <f>B31*$B$8*$C$9</f>
        <v>66.21600000000001</v>
      </c>
      <c r="D31" s="28"/>
      <c r="E31" s="74">
        <f>E30*20%</f>
        <v>0.027510722598998495</v>
      </c>
      <c r="F31" s="95">
        <f>E31*$B$8*$C$9</f>
        <v>91.0825003807642</v>
      </c>
      <c r="G31" s="101">
        <f>H31/$H$9/$G$8</f>
        <v>0.023755361299499247</v>
      </c>
      <c r="H31" s="54">
        <f>F31+C31</f>
        <v>157.2985003807642</v>
      </c>
    </row>
    <row r="32" spans="1:8" s="7" customFormat="1" ht="12.75" hidden="1">
      <c r="A32" s="77" t="s">
        <v>11</v>
      </c>
      <c r="B32" s="69"/>
      <c r="C32" s="70"/>
      <c r="D32" s="28"/>
      <c r="E32" s="74"/>
      <c r="F32" s="95"/>
      <c r="G32" s="101">
        <f>H32/$H$9/$G$8</f>
        <v>0</v>
      </c>
      <c r="H32" s="54">
        <f>F32+C32</f>
        <v>0</v>
      </c>
    </row>
    <row r="33" spans="1:8" ht="12.75" hidden="1">
      <c r="A33" s="77" t="s">
        <v>25</v>
      </c>
      <c r="B33" s="69">
        <f>'[1]МУП'!$AN$74</f>
        <v>0.13</v>
      </c>
      <c r="C33" s="70">
        <f>B33*$B$8*$C$9</f>
        <v>430.404</v>
      </c>
      <c r="D33" s="27"/>
      <c r="E33" s="74">
        <f>'[3]МУП'!$BF$84+'[3]МУП'!$BH$84+'[3]МУП'!$BL$84</f>
        <v>0.19726563639611872</v>
      </c>
      <c r="F33" s="95">
        <f>E33*$B$8*$C$9</f>
        <v>653.1070689802698</v>
      </c>
      <c r="G33" s="101">
        <f>H33/$H$9/$G$8</f>
        <v>0.16363281819805936</v>
      </c>
      <c r="H33" s="54">
        <f>F33+C33</f>
        <v>1083.5110689802698</v>
      </c>
    </row>
    <row r="34" spans="1:8" ht="12.75" hidden="1">
      <c r="A34" s="124" t="s">
        <v>18</v>
      </c>
      <c r="B34" s="125"/>
      <c r="C34" s="126"/>
      <c r="D34" s="27"/>
      <c r="E34" s="71"/>
      <c r="F34" s="71"/>
      <c r="G34" s="102"/>
      <c r="H34" s="103"/>
    </row>
    <row r="35" spans="1:8" ht="12.75" hidden="1">
      <c r="A35" s="80"/>
      <c r="B35" s="25"/>
      <c r="C35" s="44"/>
      <c r="D35" s="27"/>
      <c r="E35" s="65"/>
      <c r="F35" s="65"/>
      <c r="G35" s="106"/>
      <c r="H35" s="66"/>
    </row>
    <row r="36" spans="1:8" ht="12.75" hidden="1">
      <c r="A36" s="117"/>
      <c r="B36" s="118"/>
      <c r="C36" s="119"/>
      <c r="D36" s="27"/>
      <c r="E36" s="71"/>
      <c r="F36" s="71"/>
      <c r="G36" s="102"/>
      <c r="H36" s="103"/>
    </row>
    <row r="37" spans="1:8" ht="13.5" hidden="1" thickBot="1">
      <c r="A37" s="81"/>
      <c r="B37" s="82"/>
      <c r="C37" s="83"/>
      <c r="D37" s="30"/>
      <c r="E37" s="75"/>
      <c r="F37" s="96"/>
      <c r="G37" s="107"/>
      <c r="H37" s="76"/>
    </row>
    <row r="38" spans="1:8" ht="13.5" thickBot="1">
      <c r="A38" s="13" t="s">
        <v>5</v>
      </c>
      <c r="B38" s="78">
        <f>C38/B8/C9</f>
        <v>5.0901979928603</v>
      </c>
      <c r="C38" s="79">
        <f>SUM(C39:C42)</f>
        <v>16852.62751476188</v>
      </c>
      <c r="D38" s="33">
        <f>C38</f>
        <v>16852.62751476188</v>
      </c>
      <c r="E38" s="72">
        <f>F38/E8/F9</f>
        <v>6.486885452067329</v>
      </c>
      <c r="F38" s="94">
        <f>SUM(F39:F42)</f>
        <v>21476.78035470451</v>
      </c>
      <c r="G38" s="105">
        <f>H38/G8/H9</f>
        <v>5.7885417224638145</v>
      </c>
      <c r="H38" s="73">
        <f>SUM(H39:H42)</f>
        <v>38329.40786946639</v>
      </c>
    </row>
    <row r="39" spans="1:8" ht="12.75" hidden="1">
      <c r="A39" s="77" t="s">
        <v>26</v>
      </c>
      <c r="B39" s="69">
        <f>'[2]МУП'!$BC$74</f>
        <v>1.9866566078094279</v>
      </c>
      <c r="C39" s="70">
        <f>B39*$B$8*$C$9</f>
        <v>6577.422697135453</v>
      </c>
      <c r="D39" s="31"/>
      <c r="E39" s="74">
        <f>'[3]МУП'!$BW$84</f>
        <v>2.4009796743216243</v>
      </c>
      <c r="F39" s="95">
        <f>E39*$B$8*$C$9</f>
        <v>7949.1635057440335</v>
      </c>
      <c r="G39" s="101">
        <f>H39/$H$9/$G$8</f>
        <v>2.193818141065526</v>
      </c>
      <c r="H39" s="54">
        <f>F39+C39</f>
        <v>14526.586202879487</v>
      </c>
    </row>
    <row r="40" spans="1:8" ht="12.75" hidden="1">
      <c r="A40" s="77" t="s">
        <v>24</v>
      </c>
      <c r="B40" s="69">
        <f>B39*20%</f>
        <v>0.3973313215618856</v>
      </c>
      <c r="C40" s="70">
        <f>B40*$B$8*$C$9</f>
        <v>1315.4845394270908</v>
      </c>
      <c r="D40" s="27"/>
      <c r="E40" s="74">
        <f>E39*20%</f>
        <v>0.4801959348643249</v>
      </c>
      <c r="F40" s="95">
        <f>E40*$B$8*$C$9</f>
        <v>1589.8327011488066</v>
      </c>
      <c r="G40" s="101">
        <f>H40/$H$9/$G$8</f>
        <v>0.4387636282131052</v>
      </c>
      <c r="H40" s="54">
        <f>F40+C40</f>
        <v>2905.3172405758974</v>
      </c>
    </row>
    <row r="41" spans="1:8" ht="12.75" hidden="1">
      <c r="A41" s="77" t="s">
        <v>11</v>
      </c>
      <c r="B41" s="69">
        <f>C38/C9/B8</f>
        <v>5.0901979928603005</v>
      </c>
      <c r="C41" s="70">
        <v>295.11</v>
      </c>
      <c r="D41" s="27"/>
      <c r="E41" s="74">
        <f>F38/F9/E8</f>
        <v>6.486885452067329</v>
      </c>
      <c r="F41" s="95">
        <v>573.66</v>
      </c>
      <c r="G41" s="101">
        <f>H41/$H$9/$G$8</f>
        <v>0.13120242841609278</v>
      </c>
      <c r="H41" s="54">
        <f>F41+C41</f>
        <v>868.77</v>
      </c>
    </row>
    <row r="42" spans="1:8" ht="12.75" hidden="1">
      <c r="A42" s="77" t="s">
        <v>25</v>
      </c>
      <c r="B42" s="69">
        <f>'[2]МУП'!$BJ$74</f>
        <v>2.617074507127986</v>
      </c>
      <c r="C42" s="70">
        <f>B42*$B$8*$C$9</f>
        <v>8664.610278199336</v>
      </c>
      <c r="D42" s="27"/>
      <c r="E42" s="74">
        <f>'[3]МУП'!$CD$84+'[3]МУП'!$CF$84+'[3]МУП'!$CJ$84</f>
        <v>3.4324405424101943</v>
      </c>
      <c r="F42" s="95">
        <f>E42*$B$8*$C$9</f>
        <v>11364.124147811672</v>
      </c>
      <c r="G42" s="101">
        <f>H42/$H$9/$G$8</f>
        <v>3.0247575247690905</v>
      </c>
      <c r="H42" s="54">
        <f>F42+C42</f>
        <v>20028.734426011008</v>
      </c>
    </row>
    <row r="43" spans="1:8" ht="12.75">
      <c r="A43" s="117" t="s">
        <v>19</v>
      </c>
      <c r="B43" s="118"/>
      <c r="C43" s="119"/>
      <c r="D43" s="87"/>
      <c r="E43" s="90"/>
      <c r="F43" s="97"/>
      <c r="G43" s="108"/>
      <c r="H43" s="109"/>
    </row>
    <row r="44" spans="1:8" ht="12.75">
      <c r="A44" s="117" t="s">
        <v>20</v>
      </c>
      <c r="B44" s="118"/>
      <c r="C44" s="119"/>
      <c r="D44" s="87"/>
      <c r="E44" s="90"/>
      <c r="F44" s="97"/>
      <c r="G44" s="108"/>
      <c r="H44" s="109"/>
    </row>
    <row r="45" spans="1:8" ht="12.75">
      <c r="A45" s="117" t="s">
        <v>21</v>
      </c>
      <c r="B45" s="118"/>
      <c r="C45" s="119"/>
      <c r="D45" s="87"/>
      <c r="E45" s="90"/>
      <c r="F45" s="97"/>
      <c r="G45" s="108"/>
      <c r="H45" s="109"/>
    </row>
    <row r="46" spans="1:8" ht="12.75">
      <c r="A46" s="84" t="s">
        <v>33</v>
      </c>
      <c r="B46" s="85"/>
      <c r="C46" s="86"/>
      <c r="D46" s="87"/>
      <c r="E46" s="91"/>
      <c r="F46" s="98"/>
      <c r="G46" s="107"/>
      <c r="H46" s="110"/>
    </row>
    <row r="47" spans="1:8" ht="13.5" customHeight="1">
      <c r="A47" s="39" t="s">
        <v>34</v>
      </c>
      <c r="B47" s="40"/>
      <c r="C47" s="45"/>
      <c r="D47" s="87"/>
      <c r="E47" s="91"/>
      <c r="F47" s="98"/>
      <c r="G47" s="107"/>
      <c r="H47" s="110"/>
    </row>
    <row r="48" spans="1:8" ht="12.75">
      <c r="A48" s="39" t="s">
        <v>35</v>
      </c>
      <c r="B48" s="40"/>
      <c r="C48" s="45"/>
      <c r="D48" s="87"/>
      <c r="E48" s="91"/>
      <c r="F48" s="98"/>
      <c r="G48" s="107"/>
      <c r="H48" s="110"/>
    </row>
    <row r="49" spans="1:8" ht="13.5" thickBot="1">
      <c r="A49" s="113"/>
      <c r="B49" s="114"/>
      <c r="C49" s="115"/>
      <c r="D49" s="87"/>
      <c r="E49" s="90"/>
      <c r="F49" s="97"/>
      <c r="G49" s="111"/>
      <c r="H49" s="112"/>
    </row>
    <row r="50" spans="1:8" s="1" customFormat="1" ht="13.5" thickBot="1">
      <c r="A50" s="15" t="s">
        <v>1</v>
      </c>
      <c r="B50" s="14">
        <f>B11+B12+B20</f>
        <v>7.020928050056118</v>
      </c>
      <c r="C50" s="42">
        <f>C20+C12+C11</f>
        <v>23244.888588125792</v>
      </c>
      <c r="D50" s="29"/>
      <c r="E50" s="88">
        <f>E11+E12+E20</f>
        <v>8.409889849204129</v>
      </c>
      <c r="F50" s="89">
        <f>F20+F12+F11</f>
        <v>27843.46331274503</v>
      </c>
      <c r="G50" s="88">
        <f>G11+G12+G20</f>
        <v>8.530653882878886</v>
      </c>
      <c r="H50" s="89">
        <f>H20+H12+H11</f>
        <v>56486.57775087083</v>
      </c>
    </row>
    <row r="51" spans="1:8" ht="12.75" hidden="1">
      <c r="A51" s="5"/>
      <c r="B51" s="6"/>
      <c r="C51" s="5"/>
      <c r="E51" s="6"/>
      <c r="F51" s="5"/>
      <c r="G51" s="6"/>
      <c r="H51" s="5"/>
    </row>
    <row r="52" spans="1:8" s="1" customFormat="1" ht="12.75" hidden="1">
      <c r="A52" s="4" t="s">
        <v>1</v>
      </c>
      <c r="B52" s="2" t="e">
        <f>SUM(B53:B54)</f>
        <v>#DIV/0!</v>
      </c>
      <c r="C52" s="2">
        <f>SUM(C53:C54)</f>
        <v>29710.652697135454</v>
      </c>
      <c r="E52" s="2" t="e">
        <f>SUM(E53:E54)</f>
        <v>#DIV/0!</v>
      </c>
      <c r="F52" s="2">
        <f>SUM(F53:F54)</f>
        <v>31567.59356235812</v>
      </c>
      <c r="G52" s="2" t="e">
        <f>SUM(G53:G54)</f>
        <v>#DIV/0!</v>
      </c>
      <c r="H52" s="2">
        <f>SUM(H53:H54)</f>
        <v>39303.796259493574</v>
      </c>
    </row>
    <row r="53" spans="1:8" ht="12.75" hidden="1">
      <c r="A53" s="3" t="s">
        <v>6</v>
      </c>
      <c r="B53" s="2" t="e">
        <f>C53/B16</f>
        <v>#DIV/0!</v>
      </c>
      <c r="C53" s="2">
        <f>C22+C30+C39</f>
        <v>7736.202697135453</v>
      </c>
      <c r="E53" s="2" t="e">
        <f>F53/E16</f>
        <v>#DIV/0!</v>
      </c>
      <c r="F53" s="2">
        <f>F22+F30+F39</f>
        <v>9593.14356235812</v>
      </c>
      <c r="G53" s="2" t="e">
        <f>H53/G16</f>
        <v>#DIV/0!</v>
      </c>
      <c r="H53" s="2">
        <f>H22+H30+H39</f>
        <v>17329.346259493574</v>
      </c>
    </row>
    <row r="54" spans="1:8" ht="12.75" hidden="1">
      <c r="A54" s="3" t="s">
        <v>7</v>
      </c>
      <c r="B54" s="2" t="e">
        <f>C54/B16</f>
        <v>#DIV/0!</v>
      </c>
      <c r="C54" s="2">
        <v>21974.45</v>
      </c>
      <c r="E54" s="2" t="e">
        <f>F54/E16</f>
        <v>#DIV/0!</v>
      </c>
      <c r="F54" s="2">
        <v>21974.45</v>
      </c>
      <c r="G54" s="2" t="e">
        <f>H54/G16</f>
        <v>#DIV/0!</v>
      </c>
      <c r="H54" s="2">
        <v>21974.45</v>
      </c>
    </row>
    <row r="55" spans="1:8" ht="12.75" hidden="1">
      <c r="A55" s="3"/>
      <c r="B55" s="3"/>
      <c r="C55" s="3"/>
      <c r="E55" s="3"/>
      <c r="F55" s="3"/>
      <c r="G55" s="3"/>
      <c r="H55" s="3"/>
    </row>
    <row r="56" spans="1:8" ht="12.75" hidden="1">
      <c r="A56" s="3"/>
      <c r="B56" s="3"/>
      <c r="C56" s="3"/>
      <c r="E56" s="3"/>
      <c r="F56" s="3"/>
      <c r="G56" s="3"/>
      <c r="H56" s="3"/>
    </row>
    <row r="57" spans="1:8" ht="12.75" hidden="1">
      <c r="A57" s="3" t="s">
        <v>9</v>
      </c>
      <c r="B57" s="3">
        <v>11.67</v>
      </c>
      <c r="C57" s="3"/>
      <c r="E57" s="3">
        <v>11.67</v>
      </c>
      <c r="F57" s="3"/>
      <c r="G57" s="3">
        <v>11.67</v>
      </c>
      <c r="H57" s="3"/>
    </row>
    <row r="58" spans="1:8" ht="12.75" hidden="1">
      <c r="A58" s="3" t="s">
        <v>8</v>
      </c>
      <c r="B58" s="3">
        <v>1.7</v>
      </c>
      <c r="C58" s="3"/>
      <c r="E58" s="3">
        <v>1.7</v>
      </c>
      <c r="F58" s="3"/>
      <c r="G58" s="3">
        <v>1.7</v>
      </c>
      <c r="H58" s="3"/>
    </row>
    <row r="59" spans="1:8" ht="12.75" hidden="1">
      <c r="A59" s="3" t="s">
        <v>0</v>
      </c>
      <c r="B59" s="2">
        <v>8.82</v>
      </c>
      <c r="C59" s="2"/>
      <c r="E59" s="2">
        <v>8.82</v>
      </c>
      <c r="F59" s="2"/>
      <c r="G59" s="2">
        <v>8.82</v>
      </c>
      <c r="H59" s="2"/>
    </row>
    <row r="60" spans="1:8" ht="12.75" hidden="1">
      <c r="A60" s="3" t="s">
        <v>10</v>
      </c>
      <c r="B60" s="2">
        <f>B57-B58-B59</f>
        <v>1.1500000000000004</v>
      </c>
      <c r="C60" s="2"/>
      <c r="E60" s="2">
        <f>E57-E58-E59</f>
        <v>1.1500000000000004</v>
      </c>
      <c r="F60" s="2"/>
      <c r="G60" s="2">
        <f>G57-G58-G59</f>
        <v>1.1500000000000004</v>
      </c>
      <c r="H60" s="2"/>
    </row>
    <row r="62" spans="1:8" ht="15" hidden="1">
      <c r="A62" s="9" t="s">
        <v>38</v>
      </c>
      <c r="B62" s="9"/>
      <c r="C62" s="41">
        <f>B5-C50</f>
        <v>-23244.888588125792</v>
      </c>
      <c r="E62" s="9"/>
      <c r="F62" s="41">
        <f>E5-F50</f>
        <v>-27843.46331274503</v>
      </c>
      <c r="G62" s="9"/>
      <c r="H62" s="41">
        <f>G5-H50</f>
        <v>-10194.05775087083</v>
      </c>
    </row>
    <row r="63" ht="12.75" customHeight="1">
      <c r="A63" s="116" t="s">
        <v>48</v>
      </c>
    </row>
    <row r="64" spans="1:8" ht="24.75" customHeight="1">
      <c r="A64" s="116"/>
      <c r="C64" s="24"/>
      <c r="F64" s="24"/>
      <c r="H64" s="24">
        <v>385.95</v>
      </c>
    </row>
    <row r="65" ht="24.75" customHeight="1">
      <c r="A65" s="18"/>
    </row>
    <row r="67" spans="1:8" ht="12.75">
      <c r="A67" s="1" t="s">
        <v>23</v>
      </c>
      <c r="B67" s="1"/>
      <c r="C67" s="1"/>
      <c r="E67" s="1"/>
      <c r="F67" s="1"/>
      <c r="G67" s="1"/>
      <c r="H67" s="1" t="s">
        <v>39</v>
      </c>
    </row>
    <row r="68" spans="1:8" ht="12.75">
      <c r="A68" s="1"/>
      <c r="C68" s="1"/>
      <c r="F68" s="1"/>
      <c r="H68" s="1"/>
    </row>
    <row r="69" spans="3:8" ht="12.75">
      <c r="C69" s="1"/>
      <c r="F69" s="1"/>
      <c r="H69" s="1"/>
    </row>
    <row r="70" spans="3:8" ht="12.75">
      <c r="C70" s="1"/>
      <c r="F70" s="1"/>
      <c r="H70" s="1"/>
    </row>
    <row r="71" spans="1:8" ht="12.75">
      <c r="A71" s="1" t="s">
        <v>27</v>
      </c>
      <c r="C71" s="1"/>
      <c r="F71" s="1"/>
      <c r="H71" s="1" t="s">
        <v>32</v>
      </c>
    </row>
    <row r="72" spans="1:8" ht="12.75">
      <c r="A72" s="1"/>
      <c r="C72" s="1"/>
      <c r="F72" s="1"/>
      <c r="H72" s="1"/>
    </row>
  </sheetData>
  <sheetProtection/>
  <mergeCells count="12">
    <mergeCell ref="E4:F4"/>
    <mergeCell ref="G4:H4"/>
    <mergeCell ref="A1:H3"/>
    <mergeCell ref="A49:C49"/>
    <mergeCell ref="A63:A64"/>
    <mergeCell ref="A45:C45"/>
    <mergeCell ref="A43:C43"/>
    <mergeCell ref="A44:C44"/>
    <mergeCell ref="B4:C4"/>
    <mergeCell ref="A36:C36"/>
    <mergeCell ref="A26:C26"/>
    <mergeCell ref="A34:C34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2012-03-23T07:33:35Z</cp:lastPrinted>
  <dcterms:created xsi:type="dcterms:W3CDTF">1996-10-08T23:32:33Z</dcterms:created>
  <dcterms:modified xsi:type="dcterms:W3CDTF">2013-05-17T12:57:40Z</dcterms:modified>
  <cp:category/>
  <cp:version/>
  <cp:contentType/>
  <cp:contentStatus/>
</cp:coreProperties>
</file>