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180" windowHeight="8565" tabRatio="829" activeTab="0"/>
  </bookViews>
  <sheets>
    <sheet name="20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F28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542,4 - ремонт штукатурки фасада 18.07.2012</t>
        </r>
      </text>
    </comment>
  </commentList>
</comments>
</file>

<file path=xl/sharedStrings.xml><?xml version="1.0" encoding="utf-8"?>
<sst xmlns="http://schemas.openxmlformats.org/spreadsheetml/2006/main" count="90" uniqueCount="74">
  <si>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</si>
  <si>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</si>
  <si>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</si>
  <si>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</si>
  <si>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</si>
  <si>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Материалы</t>
  </si>
  <si>
    <t>Подрядные организации</t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</si>
  <si>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</si>
  <si>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</si>
  <si>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</si>
  <si>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</si>
  <si>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</si>
  <si>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</si>
  <si>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</si>
  <si>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</si>
  <si>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Техническое обслуживание общедомовой системы хол. и гор. водоснабжения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</si>
  <si>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</si>
  <si>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</si>
  <si>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</si>
  <si>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</si>
  <si>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</si>
  <si>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</si>
  <si>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</si>
  <si>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</si>
  <si>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</si>
  <si>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</si>
  <si>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</si>
  <si>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</si>
  <si>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0"/>
      </rPr>
      <t>начисление и сбор платежей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</si>
  <si>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0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</si>
  <si>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0"/>
      </rPr>
      <t>обслуживание фасадной разводки</t>
    </r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</si>
  <si>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0"/>
      </rPr>
      <t>дезинсекцияция (площадь подпольных каналов - 25 м2)</t>
    </r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</si>
  <si>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0"/>
      </rPr>
      <t>дератизация (площадь подпольных каналов - 25 м2)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</si>
  <si>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0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</si>
  <si>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0"/>
      </rPr>
      <t xml:space="preserve">- </t>
    </r>
    <r>
      <rPr>
        <i/>
        <sz val="10"/>
        <rFont val="Arial"/>
        <family val="0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</si>
  <si>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аварийное обслуживание внутридомовых электрических сетей и электрической арматуры</t>
    </r>
  </si>
  <si>
    <t xml:space="preserve"> -отключение системы отопления по окончании отопительного сезона (25.04.11 г.)</t>
  </si>
  <si>
    <t>Г.В. Ивахненко</t>
  </si>
  <si>
    <t xml:space="preserve"> - покос газонов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</si>
  <si>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</si>
  <si>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</si>
  <si>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</si>
  <si>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* Задолженностью считается неоплата свыше двух месяцев</t>
  </si>
  <si>
    <t>Утвержденный тариф - 12,32 руб./м2</t>
  </si>
  <si>
    <t>Начислено за период</t>
  </si>
  <si>
    <t>Поступило в отчетном периоде</t>
  </si>
  <si>
    <t>руб. за период</t>
  </si>
  <si>
    <t xml:space="preserve"> - очистка кровли от снега; локальный ремонт кровли (20.02.2012 г.)</t>
  </si>
  <si>
    <t xml:space="preserve"> - ремонт трубопровода ХГВС (2 под.) (март 2012)</t>
  </si>
  <si>
    <t xml:space="preserve"> - распил дерева (апрель 2012)</t>
  </si>
  <si>
    <t xml:space="preserve"> - смена кранов 9 шт., манометров -2 шт, резьб 2 шт. (15.05.2012)</t>
  </si>
  <si>
    <t xml:space="preserve"> - обследование кровли на течь, устройство водоотведения в чердачном помещении (01.06.2012)</t>
  </si>
  <si>
    <t xml:space="preserve"> - окраска детской площадки (июнь 2012)</t>
  </si>
  <si>
    <t xml:space="preserve"> - ремонт металической кровли: проклейка фальцев, ремонт штукатурки на примыкании к воздухоотводу (04.07.2012)</t>
  </si>
  <si>
    <t xml:space="preserve"> - подключение провода, монтаж патронов (17.07.2012)</t>
  </si>
  <si>
    <r>
      <t>Дополнительные услуги (локальная смета) -</t>
    </r>
    <r>
      <rPr>
        <sz val="10"/>
        <rFont val="Arial"/>
        <family val="2"/>
      </rPr>
      <t xml:space="preserve"> ремонт штукатурки фасада (18.07.2012)</t>
    </r>
  </si>
  <si>
    <t>Итого затрат:</t>
  </si>
  <si>
    <t xml:space="preserve"> - ремонт остекления 5 под. (27.07.2012)</t>
  </si>
  <si>
    <t xml:space="preserve"> - ремонт трубопровода ХВС (июль 2012)</t>
  </si>
  <si>
    <t xml:space="preserve"> - ремонт слуховых окон 2шт. 1,2 под. (03.08.2012)</t>
  </si>
  <si>
    <t xml:space="preserve"> - завоз песка в песочницу (09.08.2012)</t>
  </si>
  <si>
    <t xml:space="preserve"> - очистка козырьков от мусора (13.09.2012)</t>
  </si>
  <si>
    <t>Задолженность* на 01.01.2013 г.</t>
  </si>
  <si>
    <t xml:space="preserve"> Содержание и техническое обслуживание  многоквартирного дома</t>
  </si>
  <si>
    <t>Отчет ООО УК "ЖЭУ-2" за   2012 г. о выполненных работах по управлению, содержанию и техническому обслуживанию жилого многоквартирного дома ул. Ленина 284</t>
  </si>
  <si>
    <t xml:space="preserve"> - Ремонт кровли (кв.12) (10.09.2012)</t>
  </si>
  <si>
    <t xml:space="preserve"> - Выезд мастера (06.10.2012)</t>
  </si>
  <si>
    <t xml:space="preserve"> - Замена резьб: 3 шт. Д50; смена сгонов: 2 шт. Д50 (19.10.2012)</t>
  </si>
  <si>
    <t xml:space="preserve"> - Стравка воздуха из системы отопления (24.10.2012) ; (08.11.2012)</t>
  </si>
  <si>
    <t xml:space="preserve"> - Очистка кровли от снега; обследование кровельного покрытия на наличие течи; ремонт уплотнительной лентой (24.12.2012)</t>
  </si>
  <si>
    <t xml:space="preserve"> - замена ламп накаливания -30 шт.; </t>
  </si>
  <si>
    <t xml:space="preserve"> - ремонт кровли кв.11, 23) (03.07.2012)</t>
  </si>
  <si>
    <t xml:space="preserve"> - Запуск системы отопления (10.2012)</t>
  </si>
  <si>
    <t xml:space="preserve"> -  ремонт водостока с автовышки 4 под. (12.04.2012); (03.08.2012)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</si>
</sst>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1"/>
      <color indexed="12"/>
      <name val="Arial Cyr"/>
      <family val="0"/>
    </font>
    <font>
      <sz val="9"/>
      <name val="Arial"/>
      <family val="0"/>
    </font>
    <font>
      <b/>
      <i/>
      <sz val="10"/>
      <name val="Arial"/>
      <family val="0"/>
    </font>
    <font>
      <i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16" xfId="0" applyFont="1" applyBorder="1" applyAlignment="1">
      <alignment wrapText="1"/>
    </xf>
    <xf numFmtId="2" fontId="1" fillId="0" borderId="17" xfId="0" applyNumberFormat="1" applyFont="1" applyBorder="1" applyAlignment="1">
      <alignment wrapText="1"/>
    </xf>
    <xf numFmtId="0" fontId="1" fillId="0" borderId="18" xfId="0" applyFont="1" applyBorder="1" applyAlignment="1">
      <alignment wrapText="1"/>
    </xf>
    <xf numFmtId="2" fontId="1" fillId="0" borderId="19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 wrapText="1"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 wrapText="1"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25" xfId="0" applyNumberFormat="1" applyFont="1" applyBorder="1" applyAlignment="1">
      <alignment/>
    </xf>
    <xf numFmtId="0" fontId="1" fillId="0" borderId="26" xfId="0" applyFont="1" applyBorder="1" applyAlignment="1">
      <alignment wrapText="1"/>
    </xf>
    <xf numFmtId="2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5" fillId="0" borderId="21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2" fontId="1" fillId="0" borderId="3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22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Fill="1" applyAlignment="1">
      <alignment horizontal="center" wrapText="1"/>
    </xf>
    <xf numFmtId="0" fontId="1" fillId="0" borderId="33" xfId="0" applyFont="1" applyBorder="1" applyAlignment="1">
      <alignment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1" fillId="0" borderId="34" xfId="0" applyNumberFormat="1" applyFont="1" applyBorder="1" applyAlignment="1">
      <alignment wrapText="1"/>
    </xf>
    <xf numFmtId="0" fontId="5" fillId="0" borderId="2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1" fillId="0" borderId="33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ill="1" applyAlignment="1">
      <alignment/>
    </xf>
    <xf numFmtId="0" fontId="1" fillId="0" borderId="30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 wrapText="1"/>
    </xf>
    <xf numFmtId="2" fontId="0" fillId="0" borderId="20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" fillId="0" borderId="38" xfId="0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40" xfId="0" applyNumberFormat="1" applyFont="1" applyBorder="1" applyAlignment="1">
      <alignment/>
    </xf>
    <xf numFmtId="2" fontId="1" fillId="0" borderId="40" xfId="0" applyNumberFormat="1" applyFont="1" applyFill="1" applyBorder="1" applyAlignment="1">
      <alignment/>
    </xf>
    <xf numFmtId="0" fontId="0" fillId="4" borderId="41" xfId="0" applyFill="1" applyBorder="1" applyAlignment="1">
      <alignment wrapText="1"/>
    </xf>
    <xf numFmtId="0" fontId="0" fillId="4" borderId="21" xfId="0" applyFill="1" applyBorder="1" applyAlignment="1">
      <alignment/>
    </xf>
    <xf numFmtId="0" fontId="0" fillId="4" borderId="12" xfId="0" applyFill="1" applyBorder="1" applyAlignment="1">
      <alignment/>
    </xf>
    <xf numFmtId="0" fontId="1" fillId="4" borderId="16" xfId="0" applyFont="1" applyFill="1" applyBorder="1" applyAlignment="1">
      <alignment/>
    </xf>
    <xf numFmtId="0" fontId="0" fillId="4" borderId="35" xfId="0" applyFill="1" applyBorder="1" applyAlignment="1">
      <alignment/>
    </xf>
    <xf numFmtId="0" fontId="0" fillId="4" borderId="18" xfId="0" applyFill="1" applyBorder="1" applyAlignment="1">
      <alignment/>
    </xf>
    <xf numFmtId="0" fontId="2" fillId="4" borderId="21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16" xfId="0" applyFill="1" applyBorder="1" applyAlignment="1">
      <alignment/>
    </xf>
    <xf numFmtId="2" fontId="0" fillId="4" borderId="16" xfId="0" applyNumberForma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42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2" fontId="1" fillId="0" borderId="43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 wrapText="1"/>
    </xf>
    <xf numFmtId="2" fontId="1" fillId="0" borderId="3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5" fillId="0" borderId="12" xfId="0" applyFont="1" applyFill="1" applyBorder="1" applyAlignment="1">
      <alignment horizontal="left"/>
    </xf>
    <xf numFmtId="2" fontId="1" fillId="0" borderId="38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2" fontId="1" fillId="0" borderId="45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0" fontId="1" fillId="0" borderId="38" xfId="0" applyFont="1" applyBorder="1" applyAlignment="1">
      <alignment wrapText="1"/>
    </xf>
    <xf numFmtId="2" fontId="1" fillId="0" borderId="47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2" fontId="1" fillId="0" borderId="49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20">
          <cell r="R20">
            <v>0.6000000000000001</v>
          </cell>
          <cell r="T20">
            <v>0.1572</v>
          </cell>
          <cell r="X20">
            <v>0.71</v>
          </cell>
          <cell r="AH20">
            <v>1.04</v>
          </cell>
          <cell r="AJ20">
            <v>0.27248</v>
          </cell>
          <cell r="AN20">
            <v>1.24</v>
          </cell>
        </row>
      </sheetData>
      <sheetData sheetId="3">
        <row r="20">
          <cell r="C20">
            <v>3485.6</v>
          </cell>
          <cell r="L20">
            <v>2211.451</v>
          </cell>
          <cell r="M20">
            <v>1253.7359999999999</v>
          </cell>
          <cell r="P20">
            <v>761.99288</v>
          </cell>
          <cell r="AN20">
            <v>1.6496000999999993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20">
          <cell r="BC20">
            <v>1.9446006378908627</v>
          </cell>
          <cell r="BE20">
            <v>0.5094853671274061</v>
          </cell>
          <cell r="BJ20">
            <v>2.3370569018951453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21">
          <cell r="O21">
            <v>1555.3400000000001</v>
          </cell>
          <cell r="P21">
            <v>2020.73</v>
          </cell>
          <cell r="Q21">
            <v>1824.6813957585107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32">
          <cell r="O32">
            <v>254838.85</v>
          </cell>
          <cell r="P32">
            <v>263863.96</v>
          </cell>
        </row>
      </sheetData>
      <sheetData sheetId="4">
        <row r="32">
          <cell r="AM32">
            <v>161034.05</v>
          </cell>
          <cell r="AN32">
            <v>139553.13</v>
          </cell>
        </row>
      </sheetData>
      <sheetData sheetId="6">
        <row r="20">
          <cell r="AG20">
            <v>900</v>
          </cell>
          <cell r="AN20">
            <v>0</v>
          </cell>
          <cell r="AS2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22">
          <cell r="V22">
            <v>0.7400846127495421</v>
          </cell>
          <cell r="X22">
            <v>0.19390216854038003</v>
          </cell>
          <cell r="AB22">
            <v>0.33303807573729394</v>
          </cell>
          <cell r="AD22">
            <v>0.6290719208371107</v>
          </cell>
          <cell r="AH22">
            <v>0.0992453465697136</v>
          </cell>
          <cell r="AZ22">
            <v>1.2745262026028525</v>
          </cell>
          <cell r="BB22">
            <v>0.3339258650819474</v>
          </cell>
          <cell r="BF22">
            <v>0.5735367911712836</v>
          </cell>
          <cell r="BH22">
            <v>1.0833472722124247</v>
          </cell>
          <cell r="BL22">
            <v>0.17091396376904253</v>
          </cell>
          <cell r="BW22">
            <v>2.4391672950226124</v>
          </cell>
          <cell r="BY22">
            <v>0.6390618312959244</v>
          </cell>
          <cell r="CD22">
            <v>1.0976252827601756</v>
          </cell>
          <cell r="CF22">
            <v>2.0732922007692203</v>
          </cell>
          <cell r="CJ22">
            <v>0.3161160814349306</v>
          </cell>
        </row>
      </sheetData>
      <sheetData sheetId="1">
        <row r="22">
          <cell r="R22">
            <v>836.544</v>
          </cell>
        </row>
      </sheetData>
      <sheetData sheetId="2">
        <row r="32">
          <cell r="O32">
            <v>500645.21</v>
          </cell>
          <cell r="P32">
            <v>511468.25</v>
          </cell>
          <cell r="Q32">
            <v>12750.55</v>
          </cell>
        </row>
      </sheetData>
      <sheetData sheetId="4">
        <row r="32">
          <cell r="AM32">
            <v>302991.59</v>
          </cell>
          <cell r="AN32">
            <v>268463.43000000005</v>
          </cell>
          <cell r="AO32">
            <v>12344.470000000001</v>
          </cell>
        </row>
      </sheetData>
      <sheetData sheetId="6">
        <row r="20">
          <cell r="AG20">
            <v>0</v>
          </cell>
          <cell r="AN20">
            <v>612</v>
          </cell>
          <cell r="AS20">
            <v>110.00000000000001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</sheetNames>
    <sheetDataSet>
      <sheetData sheetId="7">
        <row r="21">
          <cell r="O21">
            <v>1468.2800000000002</v>
          </cell>
          <cell r="P21">
            <v>331.19000000000005</v>
          </cell>
          <cell r="Q21">
            <v>3546.962766394954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4">
      <selection activeCell="I86" sqref="I86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4.7109375" style="0" hidden="1" customWidth="1"/>
    <col min="4" max="4" width="0.85546875" style="0" hidden="1" customWidth="1"/>
    <col min="5" max="5" width="13.7109375" style="62" hidden="1" customWidth="1"/>
    <col min="6" max="6" width="14.7109375" style="62" hidden="1" customWidth="1"/>
    <col min="7" max="7" width="13.7109375" style="62" customWidth="1"/>
    <col min="8" max="8" width="14.7109375" style="62" customWidth="1"/>
    <col min="9" max="9" width="18.421875" style="0" customWidth="1"/>
  </cols>
  <sheetData>
    <row r="1" spans="1:8" ht="15" customHeight="1">
      <c r="A1" s="135" t="s">
        <v>64</v>
      </c>
      <c r="B1" s="135"/>
      <c r="C1" s="135"/>
      <c r="D1" s="135"/>
      <c r="E1" s="135"/>
      <c r="F1" s="135"/>
      <c r="G1" s="135"/>
      <c r="H1" s="135"/>
    </row>
    <row r="2" spans="1:8" ht="15" customHeight="1">
      <c r="A2" s="135"/>
      <c r="B2" s="135"/>
      <c r="C2" s="135"/>
      <c r="D2" s="135"/>
      <c r="E2" s="135"/>
      <c r="F2" s="135"/>
      <c r="G2" s="135"/>
      <c r="H2" s="135"/>
    </row>
    <row r="3" spans="1:8" ht="15" customHeight="1">
      <c r="A3" s="135"/>
      <c r="B3" s="135"/>
      <c r="C3" s="135"/>
      <c r="D3" s="135"/>
      <c r="E3" s="135"/>
      <c r="F3" s="135"/>
      <c r="G3" s="135"/>
      <c r="H3" s="135"/>
    </row>
    <row r="4" spans="1:8" ht="15" customHeight="1" thickBot="1">
      <c r="A4" s="40"/>
      <c r="B4" s="40"/>
      <c r="C4" s="40"/>
      <c r="E4" s="40"/>
      <c r="F4" s="40"/>
      <c r="G4" s="40"/>
      <c r="H4" s="40"/>
    </row>
    <row r="5" spans="1:9" s="3" customFormat="1" ht="40.5" customHeight="1" thickBot="1">
      <c r="A5" s="41" t="s">
        <v>13</v>
      </c>
      <c r="B5" s="42" t="s">
        <v>44</v>
      </c>
      <c r="C5" s="42" t="s">
        <v>45</v>
      </c>
      <c r="D5" s="42"/>
      <c r="E5" s="63"/>
      <c r="F5" s="63"/>
      <c r="G5" s="63" t="s">
        <v>44</v>
      </c>
      <c r="H5" s="63" t="s">
        <v>45</v>
      </c>
      <c r="I5" s="43" t="s">
        <v>62</v>
      </c>
    </row>
    <row r="6" spans="1:9" ht="12.75">
      <c r="A6" s="44" t="s">
        <v>39</v>
      </c>
      <c r="B6" s="45">
        <f>'[4]Начисление'!$O$32</f>
        <v>254838.85</v>
      </c>
      <c r="C6" s="45">
        <f>'[4]Начисление'!$P$32</f>
        <v>263863.96</v>
      </c>
      <c r="D6" s="45">
        <f>'[4]Начисление'!$O$32</f>
        <v>254838.85</v>
      </c>
      <c r="E6" s="64">
        <f>G6-B6</f>
        <v>245806.36000000002</v>
      </c>
      <c r="F6" s="64">
        <f>H6-C6</f>
        <v>247604.28999999998</v>
      </c>
      <c r="G6" s="64">
        <f>'[5]Начисление'!$O$32</f>
        <v>500645.21</v>
      </c>
      <c r="H6" s="64">
        <f>'[5]Начисление'!$P$32</f>
        <v>511468.25</v>
      </c>
      <c r="I6" s="45">
        <f>'[5]Начисление'!$Q$32</f>
        <v>12750.55</v>
      </c>
    </row>
    <row r="7" spans="1:9" ht="13.5" thickBot="1">
      <c r="A7" s="46" t="s">
        <v>40</v>
      </c>
      <c r="B7" s="47">
        <f>'[4]Начис электроэн'!$AM$32</f>
        <v>161034.05</v>
      </c>
      <c r="C7" s="47">
        <f>'[4]Начис электроэн'!$AN$32</f>
        <v>139553.13</v>
      </c>
      <c r="D7" s="47">
        <f>'[4]Начис электроэн'!$AM$32</f>
        <v>161034.05</v>
      </c>
      <c r="E7" s="64">
        <f>G7-B7</f>
        <v>141957.54000000004</v>
      </c>
      <c r="F7" s="64">
        <f>H7-C7</f>
        <v>128910.30000000005</v>
      </c>
      <c r="G7" s="65">
        <f>'[5]Начис электроэн'!$AM$32</f>
        <v>302991.59</v>
      </c>
      <c r="H7" s="65">
        <f>'[5]Начис электроэн'!$AN$32</f>
        <v>268463.43000000005</v>
      </c>
      <c r="I7" s="47">
        <f>'[5]Начис электроэн'!$AO$32</f>
        <v>12344.470000000001</v>
      </c>
    </row>
    <row r="8" spans="1:9" ht="13.5" thickBot="1">
      <c r="A8" s="48" t="s">
        <v>41</v>
      </c>
      <c r="B8" s="49">
        <f aca="true" t="shared" si="0" ref="B8:I8">SUM(B6:B7)</f>
        <v>415872.9</v>
      </c>
      <c r="C8" s="49">
        <f t="shared" si="0"/>
        <v>403417.09</v>
      </c>
      <c r="D8" s="49">
        <f t="shared" si="0"/>
        <v>415872.9</v>
      </c>
      <c r="E8" s="66">
        <f t="shared" si="0"/>
        <v>387763.9</v>
      </c>
      <c r="F8" s="66">
        <f t="shared" si="0"/>
        <v>376514.59</v>
      </c>
      <c r="G8" s="66">
        <f t="shared" si="0"/>
        <v>803636.8</v>
      </c>
      <c r="H8" s="66">
        <f t="shared" si="0"/>
        <v>779931.68</v>
      </c>
      <c r="I8" s="50">
        <f t="shared" si="0"/>
        <v>25095.02</v>
      </c>
    </row>
    <row r="9" spans="1:8" ht="18.75" customHeight="1">
      <c r="A9" t="s">
        <v>42</v>
      </c>
      <c r="B9" s="51"/>
      <c r="C9" s="51"/>
      <c r="E9" s="67"/>
      <c r="F9" s="67"/>
      <c r="G9" s="67"/>
      <c r="H9" s="67"/>
    </row>
    <row r="10" ht="12.75"/>
    <row r="11" spans="1:8" ht="12.75">
      <c r="A11" s="52" t="s">
        <v>21</v>
      </c>
      <c r="B11" s="2">
        <f>'[1]Подрядч'!$C$20</f>
        <v>3485.6</v>
      </c>
      <c r="C11" s="2" t="s">
        <v>20</v>
      </c>
      <c r="E11" s="68">
        <f>'[1]Подрядч'!$C$20</f>
        <v>3485.6</v>
      </c>
      <c r="F11" s="68" t="s">
        <v>20</v>
      </c>
      <c r="G11" s="68">
        <f>'[1]Подрядч'!$C$20</f>
        <v>3485.6</v>
      </c>
      <c r="H11" s="68" t="s">
        <v>20</v>
      </c>
    </row>
    <row r="12" spans="1:8" ht="13.5" thickBot="1">
      <c r="A12" s="53" t="s">
        <v>43</v>
      </c>
      <c r="B12" s="54"/>
      <c r="C12" s="55">
        <v>6</v>
      </c>
      <c r="E12" s="69"/>
      <c r="F12" s="70">
        <v>6</v>
      </c>
      <c r="G12" s="69"/>
      <c r="H12" s="70">
        <v>12</v>
      </c>
    </row>
    <row r="13" spans="1:8" s="3" customFormat="1" ht="26.25" thickBot="1">
      <c r="A13" s="13" t="s">
        <v>13</v>
      </c>
      <c r="B13" s="14" t="s">
        <v>22</v>
      </c>
      <c r="C13" s="56" t="s">
        <v>46</v>
      </c>
      <c r="D13" s="86"/>
      <c r="E13" s="100" t="s">
        <v>22</v>
      </c>
      <c r="F13" s="71" t="s">
        <v>46</v>
      </c>
      <c r="G13" s="100" t="s">
        <v>22</v>
      </c>
      <c r="H13" s="71" t="s">
        <v>46</v>
      </c>
    </row>
    <row r="14" spans="1:8" ht="12.75">
      <c r="A14" s="15" t="s">
        <v>27</v>
      </c>
      <c r="B14" s="16">
        <f>'[1]Подрядч'!$AN$20</f>
        <v>1.6496000999999993</v>
      </c>
      <c r="C14" s="17">
        <f>B14*B11*C12</f>
        <v>34499.07665135998</v>
      </c>
      <c r="D14" s="87"/>
      <c r="E14" s="101"/>
      <c r="F14" s="72"/>
      <c r="G14" s="101">
        <f>H14/H12/G11</f>
        <v>0.8248000499999996</v>
      </c>
      <c r="H14" s="72">
        <f>F14+C14</f>
        <v>34499.07665135998</v>
      </c>
    </row>
    <row r="15" spans="1:8" ht="12.75">
      <c r="A15" s="18" t="s">
        <v>6</v>
      </c>
      <c r="B15" s="19">
        <f>C15/B11/C12</f>
        <v>1.7620870440765817</v>
      </c>
      <c r="C15" s="20">
        <f>SUM(C16:C23)</f>
        <v>36851.583605</v>
      </c>
      <c r="D15" s="87"/>
      <c r="E15" s="102">
        <f>F15/E11/F12</f>
        <v>1.738294443567822</v>
      </c>
      <c r="F15" s="73">
        <f>SUM(F16:F23)</f>
        <v>36353.994675</v>
      </c>
      <c r="G15" s="102">
        <f>H15/G11/H12</f>
        <v>1.750190743822202</v>
      </c>
      <c r="H15" s="73">
        <f>SUM(H16:H23)</f>
        <v>73205.57828</v>
      </c>
    </row>
    <row r="16" spans="1:8" ht="12.75">
      <c r="A16" s="21" t="s">
        <v>28</v>
      </c>
      <c r="B16" s="22">
        <f>C16/$C$12/$B$11</f>
        <v>0.5062975444208554</v>
      </c>
      <c r="C16" s="61">
        <f>(C6*3.25%)+(B7*1.25%)</f>
        <v>10588.504325000002</v>
      </c>
      <c r="D16" s="87"/>
      <c r="E16" s="103">
        <f>F16/$F$12/$E$11</f>
        <v>0.4696278342800857</v>
      </c>
      <c r="F16" s="104">
        <f>H16-C16</f>
        <v>9821.608675</v>
      </c>
      <c r="G16" s="103">
        <f>H16/$H$12/$G$11</f>
        <v>0.48796268935047055</v>
      </c>
      <c r="H16" s="104">
        <f>(H6*3.25%)+(G7*1.25%)</f>
        <v>20410.113</v>
      </c>
    </row>
    <row r="17" spans="1:8" ht="12.75">
      <c r="A17" s="24" t="s">
        <v>29</v>
      </c>
      <c r="B17" s="22">
        <f aca="true" t="shared" si="1" ref="B17:B23">C17/$C$12/$B$11</f>
        <v>0.04303419784255222</v>
      </c>
      <c r="C17" s="23">
        <f>'[4]Подрядч факт'!$AG$20</f>
        <v>900</v>
      </c>
      <c r="D17" s="87"/>
      <c r="E17" s="103">
        <f aca="true" t="shared" si="2" ref="E17:E23">F17/$F$12/$E$11</f>
        <v>0</v>
      </c>
      <c r="F17" s="74">
        <f>'[5]Подрядч факт'!$AG$20</f>
        <v>0</v>
      </c>
      <c r="G17" s="103">
        <f aca="true" t="shared" si="3" ref="G17:G23">H17/$H$12/$G$11</f>
        <v>0.02151709892127611</v>
      </c>
      <c r="H17" s="74">
        <f>F17+C17</f>
        <v>900</v>
      </c>
    </row>
    <row r="18" spans="1:8" ht="12.75" hidden="1">
      <c r="A18" s="24" t="s">
        <v>30</v>
      </c>
      <c r="B18" s="22">
        <f t="shared" si="1"/>
        <v>0</v>
      </c>
      <c r="C18" s="23">
        <f>'[4]Подрядч факт'!$AH$20</f>
        <v>0</v>
      </c>
      <c r="D18" s="87"/>
      <c r="E18" s="103">
        <f t="shared" si="2"/>
        <v>0</v>
      </c>
      <c r="F18" s="74">
        <f>'[5]Подрядч факт'!$AH$20</f>
        <v>0</v>
      </c>
      <c r="G18" s="103">
        <f t="shared" si="3"/>
        <v>0</v>
      </c>
      <c r="H18" s="74">
        <f aca="true" t="shared" si="4" ref="H18:H23">F18+C18</f>
        <v>0</v>
      </c>
    </row>
    <row r="19" spans="1:8" ht="25.5">
      <c r="A19" s="24" t="s">
        <v>31</v>
      </c>
      <c r="B19" s="22">
        <f t="shared" si="1"/>
        <v>0</v>
      </c>
      <c r="C19" s="25">
        <f>'[4]Подрядч факт'!$AN$20</f>
        <v>0</v>
      </c>
      <c r="D19" s="87"/>
      <c r="E19" s="103">
        <f t="shared" si="2"/>
        <v>0.029263254532935507</v>
      </c>
      <c r="F19" s="75">
        <f>'[5]Подрядч факт'!$AN$20</f>
        <v>612</v>
      </c>
      <c r="G19" s="103">
        <f t="shared" si="3"/>
        <v>0.014631627266467754</v>
      </c>
      <c r="H19" s="74">
        <f t="shared" si="4"/>
        <v>612</v>
      </c>
    </row>
    <row r="20" spans="1:8" ht="13.5" customHeight="1">
      <c r="A20" s="24" t="s">
        <v>32</v>
      </c>
      <c r="B20" s="22">
        <f t="shared" si="1"/>
        <v>0</v>
      </c>
      <c r="C20" s="23">
        <f>'[4]Подрядч факт'!$AS$20</f>
        <v>0</v>
      </c>
      <c r="D20" s="87"/>
      <c r="E20" s="103">
        <f t="shared" si="2"/>
        <v>0.0052597352918674935</v>
      </c>
      <c r="F20" s="74">
        <f>'[5]Подрядч факт'!$AS$20</f>
        <v>110.00000000000001</v>
      </c>
      <c r="G20" s="103">
        <f t="shared" si="3"/>
        <v>0.0026298676459337467</v>
      </c>
      <c r="H20" s="74">
        <f t="shared" si="4"/>
        <v>110.00000000000001</v>
      </c>
    </row>
    <row r="21" spans="1:8" ht="25.5">
      <c r="A21" s="24" t="s">
        <v>33</v>
      </c>
      <c r="B21" s="22">
        <f t="shared" si="1"/>
        <v>0.6344534656873996</v>
      </c>
      <c r="C21" s="23">
        <f>'[1]Подрядч'!$L$20*C12</f>
        <v>13268.706</v>
      </c>
      <c r="D21" s="87"/>
      <c r="E21" s="103">
        <f t="shared" si="2"/>
        <v>0.6344534656873996</v>
      </c>
      <c r="F21" s="74">
        <f>'[1]Подрядч'!$L$20*F12</f>
        <v>13268.706</v>
      </c>
      <c r="G21" s="103">
        <f t="shared" si="3"/>
        <v>0.6344534656873996</v>
      </c>
      <c r="H21" s="74">
        <f t="shared" si="4"/>
        <v>26537.412</v>
      </c>
    </row>
    <row r="22" spans="1:8" ht="25.5">
      <c r="A22" s="24" t="s">
        <v>34</v>
      </c>
      <c r="B22" s="22">
        <f t="shared" si="1"/>
        <v>0.3596901537755336</v>
      </c>
      <c r="C22" s="23">
        <f>'[1]Подрядч'!$M$20*C12</f>
        <v>7522.415999999999</v>
      </c>
      <c r="D22" s="87"/>
      <c r="E22" s="103">
        <f t="shared" si="2"/>
        <v>0.3596901537755336</v>
      </c>
      <c r="F22" s="74">
        <f>'[1]Подрядч'!$M$20*F12</f>
        <v>7522.415999999999</v>
      </c>
      <c r="G22" s="103">
        <f t="shared" si="3"/>
        <v>0.3596901537755336</v>
      </c>
      <c r="H22" s="74">
        <f t="shared" si="4"/>
        <v>15044.831999999999</v>
      </c>
    </row>
    <row r="23" spans="1:8" ht="26.25" thickBot="1">
      <c r="A23" s="26" t="s">
        <v>35</v>
      </c>
      <c r="B23" s="27">
        <f t="shared" si="1"/>
        <v>0.21861168235024103</v>
      </c>
      <c r="C23" s="28">
        <f>'[1]Подрядч'!$P$20*C12</f>
        <v>4571.9572800000005</v>
      </c>
      <c r="D23" s="88"/>
      <c r="E23" s="103">
        <f t="shared" si="2"/>
        <v>0.24</v>
      </c>
      <c r="F23" s="76">
        <f>'[5]Подрядч'!$R$22*F12</f>
        <v>5019.264</v>
      </c>
      <c r="G23" s="103">
        <f t="shared" si="3"/>
        <v>0.22930584117512054</v>
      </c>
      <c r="H23" s="74">
        <f t="shared" si="4"/>
        <v>9591.221280000002</v>
      </c>
    </row>
    <row r="24" spans="1:8" ht="18" customHeight="1" thickBot="1">
      <c r="A24" s="41" t="s">
        <v>63</v>
      </c>
      <c r="B24" s="32">
        <f>C24/C12/B11</f>
        <v>9.069064022539537</v>
      </c>
      <c r="C24" s="33">
        <f>C25+C42+C67</f>
        <v>189666.77734178287</v>
      </c>
      <c r="D24" s="89">
        <f>D25+D42+D67</f>
        <v>102440.87769378288</v>
      </c>
      <c r="E24" s="105">
        <f>F24/F12/E11</f>
        <v>12.226563462233504</v>
      </c>
      <c r="F24" s="77">
        <f>F25+F42+F67</f>
        <v>255701.4576237666</v>
      </c>
      <c r="G24" s="109">
        <f>H24/H12/G11</f>
        <v>10.647813742386521</v>
      </c>
      <c r="H24" s="85">
        <f>H25+H42+H67</f>
        <v>445368.2349655495</v>
      </c>
    </row>
    <row r="25" spans="1:8" ht="13.5" thickBot="1">
      <c r="A25" s="34" t="s">
        <v>1</v>
      </c>
      <c r="B25" s="16">
        <f>C25/B11/C12</f>
        <v>1.5415697880804835</v>
      </c>
      <c r="C25" s="60">
        <f>SUM(C26:C29)</f>
        <v>32239.77392</v>
      </c>
      <c r="D25" s="90">
        <f>SUM(D26:D33)</f>
        <v>0</v>
      </c>
      <c r="E25" s="101">
        <f>F25/E11/F12</f>
        <v>2.039613794543443</v>
      </c>
      <c r="F25" s="118">
        <f>SUM(F26:F29)</f>
        <v>42655.667053563746</v>
      </c>
      <c r="G25" s="121">
        <f>H25/G11/H12</f>
        <v>1.7905917913119633</v>
      </c>
      <c r="H25" s="122">
        <f>SUM(H26:H29)</f>
        <v>74895.44097356375</v>
      </c>
    </row>
    <row r="26" spans="1:8" ht="12.75" hidden="1">
      <c r="A26" s="35" t="s">
        <v>2</v>
      </c>
      <c r="B26" s="22">
        <f>'[1]МУП'!$R$20</f>
        <v>0.6000000000000001</v>
      </c>
      <c r="C26" s="23">
        <f>B26*$B$11*$C$12</f>
        <v>12548.16</v>
      </c>
      <c r="D26" s="91"/>
      <c r="E26" s="103">
        <f>'[5]МУП'!$V$22</f>
        <v>0.7400846127495421</v>
      </c>
      <c r="F26" s="119">
        <f>E26*$E$11*$F$12</f>
        <v>15477.833557198823</v>
      </c>
      <c r="G26" s="103">
        <f>H26/$H$12/$G$11</f>
        <v>0.6700423063747711</v>
      </c>
      <c r="H26" s="74">
        <f>F26+C26</f>
        <v>28025.993557198824</v>
      </c>
    </row>
    <row r="27" spans="1:8" s="2" customFormat="1" ht="12.75" hidden="1">
      <c r="A27" s="38" t="s">
        <v>16</v>
      </c>
      <c r="B27" s="36">
        <f>'[1]МУП'!$T$20</f>
        <v>0.1572</v>
      </c>
      <c r="C27" s="37">
        <f>B27*$B$11*$C$12</f>
        <v>3287.61792</v>
      </c>
      <c r="D27" s="92"/>
      <c r="E27" s="106">
        <f>'[5]МУП'!$X$22</f>
        <v>0.19390216854038003</v>
      </c>
      <c r="F27" s="119">
        <f>E27*$E$11*$F$12</f>
        <v>4055.192391986092</v>
      </c>
      <c r="G27" s="103">
        <f>H27/$H$12/$G$11</f>
        <v>0.17555108427019</v>
      </c>
      <c r="H27" s="74">
        <f>F27+C27</f>
        <v>7342.810311986092</v>
      </c>
    </row>
    <row r="28" spans="1:8" s="2" customFormat="1" ht="12.75" hidden="1">
      <c r="A28" s="38" t="s">
        <v>5</v>
      </c>
      <c r="B28" s="36">
        <f>C28/C12/B11</f>
        <v>0.07436978808048353</v>
      </c>
      <c r="C28" s="37">
        <f>'[3]мат-лы год'!$O$21</f>
        <v>1555.3400000000001</v>
      </c>
      <c r="D28" s="92"/>
      <c r="E28" s="106">
        <f>F28/F12/E11</f>
        <v>0.0442716701094025</v>
      </c>
      <c r="F28" s="120">
        <f>'[6]мат-лы год'!$O$21-542.4</f>
        <v>925.8800000000002</v>
      </c>
      <c r="G28" s="103">
        <f>H28/$H$12/$G$11</f>
        <v>0.05932072909494301</v>
      </c>
      <c r="H28" s="74">
        <f>F28+C28</f>
        <v>2481.2200000000003</v>
      </c>
    </row>
    <row r="29" spans="1:8" ht="12.75" hidden="1">
      <c r="A29" s="38" t="s">
        <v>17</v>
      </c>
      <c r="B29" s="36">
        <f>'[1]МУП'!$X$20</f>
        <v>0.71</v>
      </c>
      <c r="C29" s="37">
        <f>B29*$B$11*$C$12</f>
        <v>14848.655999999999</v>
      </c>
      <c r="D29" s="87"/>
      <c r="E29" s="106">
        <f>'[5]МУП'!$AB$22+'[5]МУП'!$AD$22+'[5]МУП'!$AH$22</f>
        <v>1.0613553431441183</v>
      </c>
      <c r="F29" s="119">
        <f>E29*$E$11*$F$12</f>
        <v>22196.76110437883</v>
      </c>
      <c r="G29" s="103">
        <f>H29/$H$12/$G$11</f>
        <v>0.8856776715720591</v>
      </c>
      <c r="H29" s="74">
        <f>F29+C29</f>
        <v>37045.41710437883</v>
      </c>
    </row>
    <row r="30" spans="1:8" ht="13.5" customHeight="1">
      <c r="A30" s="139" t="s">
        <v>47</v>
      </c>
      <c r="B30" s="140"/>
      <c r="C30" s="141"/>
      <c r="D30" s="87"/>
      <c r="E30" s="107"/>
      <c r="F30" s="112"/>
      <c r="G30" s="123"/>
      <c r="H30" s="124"/>
    </row>
    <row r="31" spans="1:8" ht="27.75" customHeight="1">
      <c r="A31" s="29" t="s">
        <v>51</v>
      </c>
      <c r="B31" s="30"/>
      <c r="C31" s="31"/>
      <c r="D31" s="87"/>
      <c r="E31" s="29"/>
      <c r="F31" s="30"/>
      <c r="G31" s="125"/>
      <c r="H31" s="126"/>
    </row>
    <row r="32" spans="1:8" ht="13.5" customHeight="1">
      <c r="A32" s="29" t="s">
        <v>52</v>
      </c>
      <c r="B32" s="30"/>
      <c r="C32" s="31"/>
      <c r="D32" s="88"/>
      <c r="E32" s="29"/>
      <c r="F32" s="30"/>
      <c r="G32" s="125"/>
      <c r="H32" s="126"/>
    </row>
    <row r="33" spans="1:8" ht="13.5" customHeight="1">
      <c r="A33" s="29" t="s">
        <v>71</v>
      </c>
      <c r="B33" s="30"/>
      <c r="C33" s="31"/>
      <c r="D33" s="88"/>
      <c r="E33" s="29"/>
      <c r="F33" s="30"/>
      <c r="G33" s="125"/>
      <c r="H33" s="126"/>
    </row>
    <row r="34" spans="1:8" ht="25.5" customHeight="1">
      <c r="A34" s="29" t="s">
        <v>53</v>
      </c>
      <c r="B34" s="30"/>
      <c r="C34" s="31"/>
      <c r="D34" s="93"/>
      <c r="E34" s="29"/>
      <c r="F34" s="30"/>
      <c r="G34" s="125"/>
      <c r="H34" s="126"/>
    </row>
    <row r="35" spans="1:8" ht="13.5" customHeight="1">
      <c r="A35" s="57" t="s">
        <v>57</v>
      </c>
      <c r="B35" s="30"/>
      <c r="C35" s="31"/>
      <c r="D35" s="93"/>
      <c r="E35" s="29"/>
      <c r="F35" s="30"/>
      <c r="G35" s="125"/>
      <c r="H35" s="126"/>
    </row>
    <row r="36" spans="1:8" ht="13.5" customHeight="1">
      <c r="A36" s="57" t="s">
        <v>65</v>
      </c>
      <c r="B36" s="30"/>
      <c r="C36" s="31"/>
      <c r="D36" s="93"/>
      <c r="E36" s="29"/>
      <c r="F36" s="30"/>
      <c r="G36" s="125"/>
      <c r="H36" s="126"/>
    </row>
    <row r="37" spans="1:8" ht="13.5" customHeight="1">
      <c r="A37" s="57" t="s">
        <v>59</v>
      </c>
      <c r="B37" s="30"/>
      <c r="C37" s="31"/>
      <c r="D37" s="93"/>
      <c r="E37" s="29"/>
      <c r="F37" s="30"/>
      <c r="G37" s="125"/>
      <c r="H37" s="126"/>
    </row>
    <row r="38" spans="1:8" ht="13.5" customHeight="1">
      <c r="A38" s="57" t="s">
        <v>73</v>
      </c>
      <c r="B38" s="30"/>
      <c r="C38" s="31"/>
      <c r="D38" s="93"/>
      <c r="E38" s="29"/>
      <c r="F38" s="30"/>
      <c r="G38" s="125"/>
      <c r="H38" s="126"/>
    </row>
    <row r="39" spans="1:8" ht="13.5" customHeight="1">
      <c r="A39" s="57" t="s">
        <v>60</v>
      </c>
      <c r="B39" s="30"/>
      <c r="C39" s="31"/>
      <c r="D39" s="93"/>
      <c r="E39" s="29"/>
      <c r="F39" s="30"/>
      <c r="G39" s="125"/>
      <c r="H39" s="126"/>
    </row>
    <row r="40" spans="1:8" ht="13.5" customHeight="1">
      <c r="A40" s="57" t="s">
        <v>61</v>
      </c>
      <c r="B40" s="30"/>
      <c r="C40" s="31"/>
      <c r="D40" s="93"/>
      <c r="E40" s="29"/>
      <c r="F40" s="30"/>
      <c r="G40" s="125"/>
      <c r="H40" s="126"/>
    </row>
    <row r="41" spans="1:8" ht="28.5" customHeight="1" thickBot="1">
      <c r="A41" s="57" t="s">
        <v>69</v>
      </c>
      <c r="B41" s="30"/>
      <c r="C41" s="31"/>
      <c r="D41" s="93"/>
      <c r="E41" s="29"/>
      <c r="F41" s="30"/>
      <c r="G41" s="125"/>
      <c r="H41" s="126"/>
    </row>
    <row r="42" spans="1:8" ht="13.5" thickBot="1">
      <c r="A42" s="39" t="s">
        <v>3</v>
      </c>
      <c r="B42" s="19">
        <f>C42/B11/C12</f>
        <v>2.6491027717848676</v>
      </c>
      <c r="C42" s="20">
        <f>SUM(C43:C46)</f>
        <v>55402.275728</v>
      </c>
      <c r="D42" s="94">
        <f>SUM(D43:D65)</f>
        <v>416.15</v>
      </c>
      <c r="E42" s="102">
        <f>F42/E11/F12</f>
        <v>3.4520862014858555</v>
      </c>
      <c r="F42" s="113">
        <f>SUM(F43:F46)</f>
        <v>72195.5499833946</v>
      </c>
      <c r="G42" s="102">
        <f>H42/G11/H12</f>
        <v>3.0505944866353616</v>
      </c>
      <c r="H42" s="73">
        <f>SUM(H43:H46)</f>
        <v>127597.8257113946</v>
      </c>
    </row>
    <row r="43" spans="1:8" ht="12.75" hidden="1">
      <c r="A43" s="35" t="s">
        <v>2</v>
      </c>
      <c r="B43" s="22">
        <f>'[1]МУП'!$AH$20</f>
        <v>1.04</v>
      </c>
      <c r="C43" s="23">
        <f>B43*$B$11*$C$12</f>
        <v>21750.144</v>
      </c>
      <c r="D43" s="91"/>
      <c r="E43" s="103">
        <f>'[5]МУП'!$AZ$22</f>
        <v>1.2745262026028525</v>
      </c>
      <c r="F43" s="119">
        <f>E43*$E$11*$F$12</f>
        <v>26654.931190755015</v>
      </c>
      <c r="G43" s="103">
        <f>H43/$H$12/$G$11</f>
        <v>1.1572631013014263</v>
      </c>
      <c r="H43" s="74">
        <f>F43+C43</f>
        <v>48405.075190755015</v>
      </c>
    </row>
    <row r="44" spans="1:8" s="2" customFormat="1" ht="12.75" hidden="1">
      <c r="A44" s="38" t="s">
        <v>16</v>
      </c>
      <c r="B44" s="36">
        <f>'[1]МУП'!$AJ$20</f>
        <v>0.27248</v>
      </c>
      <c r="C44" s="37">
        <f>B44*$B$11*$C$12</f>
        <v>5698.537727999999</v>
      </c>
      <c r="D44" s="92"/>
      <c r="E44" s="106">
        <f>'[5]МУП'!$BB$22</f>
        <v>0.3339258650819474</v>
      </c>
      <c r="F44" s="119">
        <f>E44*$E$11*$F$12</f>
        <v>6983.591971977815</v>
      </c>
      <c r="G44" s="103">
        <f>H44/$H$12/$G$11</f>
        <v>0.30320293254097364</v>
      </c>
      <c r="H44" s="74">
        <f>F44+C44</f>
        <v>12682.129699977813</v>
      </c>
    </row>
    <row r="45" spans="1:8" s="2" customFormat="1" ht="12.75" hidden="1">
      <c r="A45" s="38" t="s">
        <v>5</v>
      </c>
      <c r="B45" s="36">
        <f>C45/C12/B11</f>
        <v>0.09662277178486728</v>
      </c>
      <c r="C45" s="37">
        <f>'[3]мат-лы год'!$P$21</f>
        <v>2020.73</v>
      </c>
      <c r="D45" s="92"/>
      <c r="E45" s="106">
        <f>F45/F12/E11</f>
        <v>0.015836106648305412</v>
      </c>
      <c r="F45" s="120">
        <f>'[6]мат-лы год'!$P$21</f>
        <v>331.19000000000005</v>
      </c>
      <c r="G45" s="103">
        <f>H45/$H$12/$G$11</f>
        <v>0.05622943921658634</v>
      </c>
      <c r="H45" s="74">
        <f>F45+C45</f>
        <v>2351.92</v>
      </c>
    </row>
    <row r="46" spans="1:8" ht="12.75" hidden="1">
      <c r="A46" s="38" t="s">
        <v>17</v>
      </c>
      <c r="B46" s="36">
        <f>'[1]МУП'!$AN$20</f>
        <v>1.24</v>
      </c>
      <c r="C46" s="37">
        <f>B46*$B$11*$C$12</f>
        <v>25932.864</v>
      </c>
      <c r="D46" s="87"/>
      <c r="E46" s="106">
        <f>'[5]МУП'!$BF$22+'[5]МУП'!$BH$22+'[5]МУП'!$BL$22</f>
        <v>1.8277980271527507</v>
      </c>
      <c r="F46" s="119">
        <f>E46*$E$11*$F$12</f>
        <v>38225.83682066177</v>
      </c>
      <c r="G46" s="103">
        <f>H46/$H$12/$G$11</f>
        <v>1.5338990135763755</v>
      </c>
      <c r="H46" s="74">
        <f>F46+C46</f>
        <v>64158.70082066177</v>
      </c>
    </row>
    <row r="47" spans="1:8" ht="12.75">
      <c r="A47" s="136" t="s">
        <v>7</v>
      </c>
      <c r="B47" s="137"/>
      <c r="C47" s="138"/>
      <c r="D47" s="87"/>
      <c r="E47" s="107"/>
      <c r="F47" s="112"/>
      <c r="G47" s="123"/>
      <c r="H47" s="124"/>
    </row>
    <row r="48" spans="1:8" ht="12.75" hidden="1">
      <c r="A48" s="142"/>
      <c r="B48" s="131"/>
      <c r="C48" s="132"/>
      <c r="D48" s="87">
        <v>416.15</v>
      </c>
      <c r="E48" s="107"/>
      <c r="F48" s="112"/>
      <c r="G48" s="123"/>
      <c r="H48" s="124"/>
    </row>
    <row r="49" spans="1:8" ht="12.75" hidden="1">
      <c r="A49" s="8"/>
      <c r="B49" s="9"/>
      <c r="C49" s="10"/>
      <c r="D49" s="87"/>
      <c r="E49" s="8"/>
      <c r="F49" s="110"/>
      <c r="G49" s="8"/>
      <c r="H49" s="127"/>
    </row>
    <row r="50" spans="1:8" ht="12.75">
      <c r="A50" s="133" t="s">
        <v>36</v>
      </c>
      <c r="B50" s="134"/>
      <c r="C50" s="132"/>
      <c r="D50" s="87"/>
      <c r="E50" s="107"/>
      <c r="F50" s="112"/>
      <c r="G50" s="123"/>
      <c r="H50" s="124"/>
    </row>
    <row r="51" spans="1:8" ht="13.5" customHeight="1">
      <c r="A51" s="29" t="s">
        <v>50</v>
      </c>
      <c r="B51" s="30"/>
      <c r="C51" s="31"/>
      <c r="D51" s="93"/>
      <c r="E51" s="29"/>
      <c r="F51" s="30"/>
      <c r="G51" s="125"/>
      <c r="H51" s="126"/>
    </row>
    <row r="52" spans="1:8" ht="12.75">
      <c r="A52" s="8" t="s">
        <v>68</v>
      </c>
      <c r="B52" s="9"/>
      <c r="C52" s="10"/>
      <c r="D52" s="87"/>
      <c r="E52" s="8"/>
      <c r="F52" s="110"/>
      <c r="G52" s="8"/>
      <c r="H52" s="127"/>
    </row>
    <row r="53" spans="1:8" ht="12.75">
      <c r="A53" s="58" t="s">
        <v>72</v>
      </c>
      <c r="B53" s="9"/>
      <c r="C53" s="10"/>
      <c r="D53" s="87"/>
      <c r="E53" s="8"/>
      <c r="F53" s="110"/>
      <c r="G53" s="8"/>
      <c r="H53" s="127"/>
    </row>
    <row r="54" spans="1:8" ht="12.75" hidden="1">
      <c r="A54" s="58"/>
      <c r="B54" s="9"/>
      <c r="C54" s="10"/>
      <c r="D54" s="87"/>
      <c r="E54" s="8"/>
      <c r="F54" s="110"/>
      <c r="G54" s="8"/>
      <c r="H54" s="127"/>
    </row>
    <row r="55" spans="1:8" ht="12.75" hidden="1">
      <c r="A55" s="58"/>
      <c r="B55" s="9"/>
      <c r="C55" s="10"/>
      <c r="D55" s="87"/>
      <c r="E55" s="8"/>
      <c r="F55" s="110"/>
      <c r="G55" s="8"/>
      <c r="H55" s="127"/>
    </row>
    <row r="56" spans="1:8" ht="12.75" hidden="1">
      <c r="A56" s="136" t="s">
        <v>8</v>
      </c>
      <c r="B56" s="137"/>
      <c r="C56" s="138"/>
      <c r="D56" s="87"/>
      <c r="E56" s="107"/>
      <c r="F56" s="112"/>
      <c r="G56" s="123"/>
      <c r="H56" s="124"/>
    </row>
    <row r="57" spans="1:8" ht="12.75" hidden="1">
      <c r="A57" s="142"/>
      <c r="B57" s="131"/>
      <c r="C57" s="132"/>
      <c r="D57" s="87"/>
      <c r="E57" s="107"/>
      <c r="F57" s="112"/>
      <c r="G57" s="123"/>
      <c r="H57" s="124"/>
    </row>
    <row r="58" spans="1:8" ht="12.75">
      <c r="A58" s="136" t="s">
        <v>15</v>
      </c>
      <c r="B58" s="137"/>
      <c r="C58" s="138"/>
      <c r="D58" s="87"/>
      <c r="E58" s="107"/>
      <c r="F58" s="112"/>
      <c r="G58" s="123"/>
      <c r="H58" s="124"/>
    </row>
    <row r="59" spans="1:8" ht="12.75">
      <c r="A59" s="142" t="s">
        <v>48</v>
      </c>
      <c r="B59" s="131"/>
      <c r="C59" s="132"/>
      <c r="D59" s="87"/>
      <c r="E59" s="107"/>
      <c r="F59" s="112"/>
      <c r="G59" s="123"/>
      <c r="H59" s="124"/>
    </row>
    <row r="60" spans="1:8" ht="12.75">
      <c r="A60" s="130" t="s">
        <v>58</v>
      </c>
      <c r="B60" s="131"/>
      <c r="C60" s="132"/>
      <c r="D60" s="87"/>
      <c r="E60" s="107"/>
      <c r="F60" s="112"/>
      <c r="G60" s="123"/>
      <c r="H60" s="124"/>
    </row>
    <row r="61" spans="1:8" ht="12.75">
      <c r="A61" s="130" t="s">
        <v>66</v>
      </c>
      <c r="B61" s="131"/>
      <c r="C61" s="132"/>
      <c r="D61" s="87"/>
      <c r="E61" s="107"/>
      <c r="F61" s="112"/>
      <c r="G61" s="123"/>
      <c r="H61" s="124"/>
    </row>
    <row r="62" spans="1:8" ht="12.75">
      <c r="A62" s="111" t="s">
        <v>67</v>
      </c>
      <c r="B62" s="110"/>
      <c r="C62" s="10"/>
      <c r="D62" s="87"/>
      <c r="E62" s="107"/>
      <c r="F62" s="112"/>
      <c r="G62" s="123"/>
      <c r="H62" s="124"/>
    </row>
    <row r="63" spans="1:8" ht="12.75">
      <c r="A63" s="149" t="s">
        <v>9</v>
      </c>
      <c r="B63" s="150"/>
      <c r="C63" s="138"/>
      <c r="D63" s="87"/>
      <c r="E63" s="107"/>
      <c r="F63" s="112"/>
      <c r="G63" s="123"/>
      <c r="H63" s="124"/>
    </row>
    <row r="64" spans="1:8" ht="12.75">
      <c r="A64" s="151" t="s">
        <v>70</v>
      </c>
      <c r="B64" s="147"/>
      <c r="C64" s="148"/>
      <c r="D64" s="87"/>
      <c r="E64" s="107"/>
      <c r="F64" s="112"/>
      <c r="G64" s="123"/>
      <c r="H64" s="124"/>
    </row>
    <row r="65" spans="1:8" ht="13.5" thickBot="1">
      <c r="A65" s="4" t="s">
        <v>54</v>
      </c>
      <c r="B65" s="5"/>
      <c r="C65" s="11"/>
      <c r="D65" s="88"/>
      <c r="E65" s="8"/>
      <c r="F65" s="110"/>
      <c r="G65" s="8"/>
      <c r="H65" s="127"/>
    </row>
    <row r="66" spans="1:8" ht="13.5" hidden="1" thickBot="1">
      <c r="A66" s="4"/>
      <c r="B66" s="5"/>
      <c r="C66" s="11"/>
      <c r="D66" s="93"/>
      <c r="E66" s="8"/>
      <c r="F66" s="110"/>
      <c r="G66" s="8"/>
      <c r="H66" s="127"/>
    </row>
    <row r="67" spans="1:8" ht="13.5" thickBot="1">
      <c r="A67" s="39" t="s">
        <v>4</v>
      </c>
      <c r="B67" s="19">
        <f>C67/B11/C12</f>
        <v>4.8783914626741876</v>
      </c>
      <c r="C67" s="20">
        <f>SUM(C68:C71)</f>
        <v>102024.72769378289</v>
      </c>
      <c r="D67" s="95">
        <f>C67</f>
        <v>102024.72769378289</v>
      </c>
      <c r="E67" s="102">
        <f>F67/E11/F12</f>
        <v>6.734863466204204</v>
      </c>
      <c r="F67" s="113">
        <f>SUM(F68:F71)</f>
        <v>140850.24058680824</v>
      </c>
      <c r="G67" s="102">
        <f>H67/G11/H12</f>
        <v>5.806627464439196</v>
      </c>
      <c r="H67" s="73">
        <f>SUM(H68:H71)</f>
        <v>242874.96828059113</v>
      </c>
    </row>
    <row r="68" spans="1:8" ht="12.75" hidden="1">
      <c r="A68" s="35" t="s">
        <v>18</v>
      </c>
      <c r="B68" s="22">
        <f>'[2]МУП'!$BC$20</f>
        <v>1.9446006378908627</v>
      </c>
      <c r="C68" s="23">
        <f>B68*$B$11*$C$12</f>
        <v>40668.599900594345</v>
      </c>
      <c r="D68" s="91"/>
      <c r="E68" s="103">
        <f>'[5]МУП'!$BW$22</f>
        <v>2.4391672950226124</v>
      </c>
      <c r="F68" s="119">
        <f>E68*$E$11*$F$12</f>
        <v>51011.76914118491</v>
      </c>
      <c r="G68" s="103">
        <f>H68/$H$12/$G$11</f>
        <v>2.1918839664567376</v>
      </c>
      <c r="H68" s="74">
        <f>F68+C68</f>
        <v>91680.36904177925</v>
      </c>
    </row>
    <row r="69" spans="1:8" ht="12.75" hidden="1">
      <c r="A69" s="35" t="s">
        <v>16</v>
      </c>
      <c r="B69" s="22">
        <f>'[2]МУП'!$BE$20</f>
        <v>0.5094853671274061</v>
      </c>
      <c r="C69" s="23">
        <f>B69*$B$11*$C$12</f>
        <v>10655.17317395572</v>
      </c>
      <c r="D69" s="87"/>
      <c r="E69" s="103">
        <f>'[5]МУП'!$BY$22</f>
        <v>0.6390618312959244</v>
      </c>
      <c r="F69" s="119">
        <f>E69*$E$11*$F$12</f>
        <v>13365.083514990445</v>
      </c>
      <c r="G69" s="103">
        <f>H69/$H$12/$G$11</f>
        <v>0.5742735992116653</v>
      </c>
      <c r="H69" s="74">
        <f>F69+C69</f>
        <v>24020.256688946167</v>
      </c>
    </row>
    <row r="70" spans="1:8" ht="12.75" hidden="1">
      <c r="A70" s="35" t="s">
        <v>5</v>
      </c>
      <c r="B70" s="22">
        <f>C70/C12/B11</f>
        <v>0.08724855576077341</v>
      </c>
      <c r="C70" s="23">
        <f>'[3]мат-лы год'!$Q$21</f>
        <v>1824.6813957585107</v>
      </c>
      <c r="D70" s="87"/>
      <c r="E70" s="103">
        <f>F70/F12/E11</f>
        <v>0.16960077492134085</v>
      </c>
      <c r="F70" s="119">
        <f>'[6]мат-лы год'!$Q$21</f>
        <v>3546.962766394954</v>
      </c>
      <c r="G70" s="103">
        <f>H70/$H$12/$G$11</f>
        <v>0.12842466534105715</v>
      </c>
      <c r="H70" s="74">
        <f>F70+C70</f>
        <v>5371.644162153465</v>
      </c>
    </row>
    <row r="71" spans="1:8" ht="12.75" hidden="1">
      <c r="A71" s="35" t="s">
        <v>17</v>
      </c>
      <c r="B71" s="22">
        <f>'[2]МУП'!$BJ$20</f>
        <v>2.3370569018951453</v>
      </c>
      <c r="C71" s="23">
        <f>B71*$B$11*$C$12</f>
        <v>48876.27322347431</v>
      </c>
      <c r="D71" s="87"/>
      <c r="E71" s="103">
        <f>'[5]МУП'!$CD$22+'[5]МУП'!$CF$22+'[5]МУП'!$CJ$22</f>
        <v>3.4870335649643263</v>
      </c>
      <c r="F71" s="119">
        <f>E71*$E$11*$F$12</f>
        <v>72926.42516423792</v>
      </c>
      <c r="G71" s="103">
        <f>H71/$H$12/$G$11</f>
        <v>2.912045233429736</v>
      </c>
      <c r="H71" s="74">
        <f>F71+C71</f>
        <v>121802.69838771224</v>
      </c>
    </row>
    <row r="72" spans="1:8" ht="12.75">
      <c r="A72" s="146" t="s">
        <v>10</v>
      </c>
      <c r="B72" s="147"/>
      <c r="C72" s="148"/>
      <c r="D72" s="87"/>
      <c r="E72" s="107"/>
      <c r="F72" s="112"/>
      <c r="G72" s="123"/>
      <c r="H72" s="124"/>
    </row>
    <row r="73" spans="1:8" ht="12.75">
      <c r="A73" s="146" t="s">
        <v>11</v>
      </c>
      <c r="B73" s="147"/>
      <c r="C73" s="148"/>
      <c r="D73" s="87"/>
      <c r="E73" s="107"/>
      <c r="F73" s="112"/>
      <c r="G73" s="123"/>
      <c r="H73" s="124"/>
    </row>
    <row r="74" spans="1:8" ht="12.75">
      <c r="A74" s="146" t="s">
        <v>12</v>
      </c>
      <c r="B74" s="147"/>
      <c r="C74" s="148"/>
      <c r="D74" s="87"/>
      <c r="E74" s="107"/>
      <c r="F74" s="112"/>
      <c r="G74" s="123"/>
      <c r="H74" s="124"/>
    </row>
    <row r="75" spans="1:8" ht="12.75">
      <c r="A75" s="6" t="s">
        <v>24</v>
      </c>
      <c r="B75" s="7"/>
      <c r="C75" s="12"/>
      <c r="D75" s="87"/>
      <c r="E75" s="108"/>
      <c r="F75" s="114"/>
      <c r="G75" s="8"/>
      <c r="H75" s="127"/>
    </row>
    <row r="76" spans="1:8" ht="12.75">
      <c r="A76" s="6" t="s">
        <v>25</v>
      </c>
      <c r="B76" s="7"/>
      <c r="C76" s="12"/>
      <c r="D76" s="87"/>
      <c r="E76" s="108"/>
      <c r="F76" s="114"/>
      <c r="G76" s="8"/>
      <c r="H76" s="127"/>
    </row>
    <row r="77" spans="1:8" ht="12.75">
      <c r="A77" s="6" t="s">
        <v>26</v>
      </c>
      <c r="B77" s="7"/>
      <c r="C77" s="12"/>
      <c r="D77" s="87"/>
      <c r="E77" s="108"/>
      <c r="F77" s="114"/>
      <c r="G77" s="8"/>
      <c r="H77" s="127"/>
    </row>
    <row r="78" spans="1:8" ht="12.75">
      <c r="A78" s="143" t="s">
        <v>38</v>
      </c>
      <c r="B78" s="144"/>
      <c r="C78" s="145"/>
      <c r="D78" s="87"/>
      <c r="E78" s="107"/>
      <c r="F78" s="112"/>
      <c r="G78" s="123"/>
      <c r="H78" s="124"/>
    </row>
    <row r="79" spans="1:8" ht="13.5" thickBot="1">
      <c r="A79" s="79" t="s">
        <v>49</v>
      </c>
      <c r="B79" s="80"/>
      <c r="C79" s="81"/>
      <c r="D79" s="88"/>
      <c r="E79" s="107"/>
      <c r="F79" s="112"/>
      <c r="G79" s="128"/>
      <c r="H79" s="129"/>
    </row>
    <row r="80" spans="1:8" s="1" customFormat="1" ht="13.5" thickBot="1">
      <c r="A80" s="82" t="s">
        <v>0</v>
      </c>
      <c r="B80" s="83">
        <f>B14+B15+B24</f>
        <v>12.480751166616118</v>
      </c>
      <c r="C80" s="84">
        <f>C24+C15+C14</f>
        <v>261017.43759814283</v>
      </c>
      <c r="D80" s="96"/>
      <c r="E80" s="109">
        <f>E14+E15+E24</f>
        <v>13.964857905801326</v>
      </c>
      <c r="F80" s="85">
        <f>F24+F15+F14</f>
        <v>292055.4522987666</v>
      </c>
      <c r="G80" s="115">
        <f>H80/H12/G11</f>
        <v>13.222804536208724</v>
      </c>
      <c r="H80" s="116">
        <f>H24+H15+H14</f>
        <v>553072.8898969095</v>
      </c>
    </row>
    <row r="81" spans="1:8" s="1" customFormat="1" ht="25.5" customHeight="1" thickBot="1">
      <c r="A81" s="117" t="s">
        <v>55</v>
      </c>
      <c r="B81" s="83"/>
      <c r="C81" s="83"/>
      <c r="D81" s="97"/>
      <c r="E81" s="109">
        <f>F81/F12/E11</f>
        <v>0.06196924489327519</v>
      </c>
      <c r="F81" s="85">
        <v>1296</v>
      </c>
      <c r="G81" s="105">
        <f>H81/H12/G11</f>
        <v>0.030984622446637595</v>
      </c>
      <c r="H81" s="77">
        <f>F81+C81</f>
        <v>1296</v>
      </c>
    </row>
    <row r="82" spans="1:8" s="1" customFormat="1" ht="13.5" thickBot="1">
      <c r="A82" s="59" t="s">
        <v>56</v>
      </c>
      <c r="B82" s="32"/>
      <c r="C82" s="32"/>
      <c r="D82" s="98"/>
      <c r="E82" s="105">
        <f>F82/F12/E11</f>
        <v>14.0268271506946</v>
      </c>
      <c r="F82" s="77">
        <f>F81+F80</f>
        <v>293351.4522987666</v>
      </c>
      <c r="G82" s="99">
        <f>H82/H12/G11</f>
        <v>13.25378915865536</v>
      </c>
      <c r="H82" s="77">
        <f>H81+H80</f>
        <v>554368.8898969095</v>
      </c>
    </row>
    <row r="85" spans="1:8" ht="12.75">
      <c r="A85" s="1" t="s">
        <v>14</v>
      </c>
      <c r="B85" s="1"/>
      <c r="C85" s="1"/>
      <c r="E85" s="78"/>
      <c r="F85" s="78"/>
      <c r="G85" s="1" t="s">
        <v>37</v>
      </c>
      <c r="H85" s="78"/>
    </row>
    <row r="86" spans="1:8" ht="12.75">
      <c r="A86" s="1"/>
      <c r="F86" s="78"/>
      <c r="G86" s="1"/>
      <c r="H86" s="78"/>
    </row>
    <row r="87" spans="6:8" ht="12.75">
      <c r="F87" s="78"/>
      <c r="G87" s="1"/>
      <c r="H87" s="78"/>
    </row>
    <row r="88" spans="6:8" ht="12.75">
      <c r="F88" s="78"/>
      <c r="G88" s="1"/>
      <c r="H88" s="78"/>
    </row>
    <row r="89" spans="1:8" ht="12.75">
      <c r="A89" s="1" t="s">
        <v>19</v>
      </c>
      <c r="F89" s="78"/>
      <c r="G89" s="1" t="s">
        <v>23</v>
      </c>
      <c r="H89" s="78"/>
    </row>
    <row r="90" spans="1:8" ht="12.75">
      <c r="A90" s="1"/>
      <c r="F90" s="78"/>
      <c r="H90" s="78"/>
    </row>
  </sheetData>
  <sheetProtection/>
  <mergeCells count="17">
    <mergeCell ref="A78:C78"/>
    <mergeCell ref="A74:C74"/>
    <mergeCell ref="A57:C57"/>
    <mergeCell ref="A58:C58"/>
    <mergeCell ref="A72:C72"/>
    <mergeCell ref="A73:C73"/>
    <mergeCell ref="A59:C59"/>
    <mergeCell ref="A60:C60"/>
    <mergeCell ref="A63:C63"/>
    <mergeCell ref="A64:C64"/>
    <mergeCell ref="A61:C61"/>
    <mergeCell ref="A50:C50"/>
    <mergeCell ref="A1:H3"/>
    <mergeCell ref="A56:C56"/>
    <mergeCell ref="A30:C30"/>
    <mergeCell ref="A47:C47"/>
    <mergeCell ref="A48:C48"/>
  </mergeCells>
  <printOptions/>
  <pageMargins left="0.35433070866141736" right="0.15748031496062992" top="0.3937007874015748" bottom="0.19" header="0.5118110236220472" footer="0.1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2013-04-08T11:08:29Z</cp:lastPrinted>
  <dcterms:created xsi:type="dcterms:W3CDTF">1996-10-08T23:32:33Z</dcterms:created>
  <dcterms:modified xsi:type="dcterms:W3CDTF">2013-05-17T07:02:14Z</dcterms:modified>
  <cp:category/>
  <cp:version/>
  <cp:contentType/>
  <cp:contentStatus/>
</cp:coreProperties>
</file>