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55" yWindow="960" windowWidth="13365" windowHeight="9420"/>
  </bookViews>
  <sheets>
    <sheet name="Локальная смета" sheetId="1" r:id="rId1"/>
  </sheets>
  <externalReferences>
    <externalReference r:id="rId2"/>
  </externalReference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D20" i="1" l="1"/>
  <c r="D21" i="1" l="1"/>
  <c r="D28" i="1"/>
  <c r="D27" i="1"/>
  <c r="D26" i="1"/>
  <c r="D25" i="1"/>
  <c r="D19" i="1"/>
  <c r="D18" i="1"/>
  <c r="D12" i="1"/>
  <c r="D8" i="1"/>
  <c r="F5" i="1"/>
  <c r="E5" i="1"/>
  <c r="D5" i="1"/>
  <c r="F4" i="1"/>
  <c r="E4" i="1"/>
  <c r="D4" i="1"/>
  <c r="D29" i="1" l="1"/>
  <c r="D11" i="1" l="1"/>
  <c r="D7" i="1" l="1"/>
  <c r="E22" i="1"/>
  <c r="E20" i="1"/>
  <c r="E21" i="1"/>
  <c r="E29" i="1"/>
  <c r="E28" i="1"/>
  <c r="E26" i="1"/>
  <c r="E18" i="1"/>
  <c r="E12" i="1"/>
  <c r="E27" i="1"/>
  <c r="E19" i="1"/>
  <c r="E11" i="1"/>
  <c r="E25" i="1"/>
  <c r="D24" i="1" l="1"/>
  <c r="D23" i="1" l="1"/>
  <c r="E24" i="1"/>
  <c r="E23" i="1" l="1"/>
  <c r="D17" i="1" l="1"/>
  <c r="E17" i="1" s="1"/>
  <c r="D16" i="1" l="1"/>
  <c r="E16" i="1" s="1"/>
  <c r="D15" i="1" l="1"/>
  <c r="D14" i="1" l="1"/>
  <c r="E15" i="1"/>
  <c r="E14" i="1" l="1"/>
  <c r="D13" i="1"/>
  <c r="E13" i="1" l="1"/>
  <c r="D30" i="1"/>
  <c r="E30" i="1" s="1"/>
</calcChain>
</file>

<file path=xl/sharedStrings.xml><?xml version="1.0" encoding="utf-8"?>
<sst xmlns="http://schemas.openxmlformats.org/spreadsheetml/2006/main" count="67" uniqueCount="67">
  <si>
    <t>руб.</t>
  </si>
  <si>
    <t>Название оказанной услуги</t>
  </si>
  <si>
    <t>Поступило с начала года</t>
  </si>
  <si>
    <t>Задолженность</t>
  </si>
  <si>
    <t>ООО УК "ЖЭУ-2"</t>
  </si>
  <si>
    <t>Содержание и техническое обслуживание</t>
  </si>
  <si>
    <t>Электроэнергия</t>
  </si>
  <si>
    <t>Площадь обслуживания (м2)</t>
  </si>
  <si>
    <t>Начислено за 2013 г.</t>
  </si>
  <si>
    <t>Статьи</t>
  </si>
  <si>
    <t>Расходы по содержанию и техническому обслуживанию</t>
  </si>
  <si>
    <t>Подрядные организации:</t>
  </si>
  <si>
    <t>СМУП "АРС" / МУП "ЖЭУ-7"</t>
  </si>
  <si>
    <t>Аварийное обслуживание холодного и горячего водоснабжения , систем центрального отопления</t>
  </si>
  <si>
    <t>ОАО "МРСК" / ООО "АРП"</t>
  </si>
  <si>
    <t>Аварийное обслуживание внутридомовых электрических сетей и электрической арматуры</t>
  </si>
  <si>
    <t>"Печник"</t>
  </si>
  <si>
    <t>Проверка вентканалов и дымоходов</t>
  </si>
  <si>
    <t>"Микст"</t>
  </si>
  <si>
    <t>Дезинсекция и дератизация подвального помещения</t>
  </si>
  <si>
    <t>"Горгаз"</t>
  </si>
  <si>
    <t>Обслуживание фасадной разводки</t>
  </si>
  <si>
    <t>ОАО "СГРЦ"</t>
  </si>
  <si>
    <t xml:space="preserve">Начисление и сбор платежей </t>
  </si>
  <si>
    <t>Услуги управления:</t>
  </si>
  <si>
    <t>Обслуживание конструктивных элементов здания</t>
  </si>
  <si>
    <t>Содержание внутридомового электротехнического оборудования</t>
  </si>
  <si>
    <t>Содержание внутридомового сантехнического оборудования</t>
  </si>
  <si>
    <t>Санитарное содержание придомовой территории</t>
  </si>
  <si>
    <t>руб./год</t>
  </si>
  <si>
    <t>№ п/п</t>
  </si>
  <si>
    <t>руб./м2</t>
  </si>
  <si>
    <t>Остаток денежных средств                                                             по итогам работы на 01.01. 2014 г.</t>
  </si>
  <si>
    <t>Остаток денежных средств                                                                по итогам работы на 01.01. 2013 г.</t>
  </si>
  <si>
    <t>1.</t>
  </si>
  <si>
    <t>2.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</si>
  <si>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</si>
  <si>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</si>
  <si>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</si>
  <si>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</si>
  <si>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</si>
  <si>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</si>
  <si>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</si>
  <si>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</si>
  <si>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</si>
  <si>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</si>
  <si>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</si>
  <si>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3.2.3.</t>
  </si>
  <si>
    <t>3.2.4.</t>
  </si>
  <si>
    <t>3.2.5.</t>
  </si>
  <si>
    <t>4.</t>
  </si>
  <si>
    <t xml:space="preserve">Генеральный директор </t>
  </si>
  <si>
    <t>Ивахненко Г.В.</t>
  </si>
  <si>
    <t>Ведущий экономист</t>
  </si>
  <si>
    <t>Сычева С.А.</t>
  </si>
  <si>
    <t>3.2.6.</t>
  </si>
  <si>
    <t>Доходы по содержанию и техническому обслуживанию, тех.обслуживание (начислено за 2013 год)</t>
  </si>
  <si>
    <t>Поступило от провайдеров за размещение оборудования</t>
  </si>
  <si>
    <t>Налог на доходы (УСН) по строкам электроэнергия, провайдеры</t>
  </si>
  <si>
    <t>3.1.7.</t>
  </si>
  <si>
    <t>Ставропольлифт</t>
  </si>
  <si>
    <t>Техническое обслуживание лифта</t>
  </si>
  <si>
    <t>ОАО "Страховое общество ГУТА Страхование"</t>
  </si>
  <si>
    <t>3.1.8.</t>
  </si>
  <si>
    <t>Страхование лифта</t>
  </si>
  <si>
    <t>Отчет ООО УК "ЖЭУ-2"за   2013 г. по выполненным работам и оказанным услугам по содержанию и техническому обслуживанию  многоквартирного жилого дома по  ул. Ленина 288</t>
  </si>
  <si>
    <t>Приложение на 13  листах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</si>
</sst>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2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2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/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1" xfId="0" applyNumberFormat="1" applyFont="1" applyBorder="1"/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14" fontId="3" fillId="0" borderId="10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 wrapText="1"/>
    </xf>
    <xf numFmtId="2" fontId="2" fillId="0" borderId="18" xfId="0" applyNumberFormat="1" applyFont="1" applyBorder="1"/>
    <xf numFmtId="49" fontId="2" fillId="0" borderId="19" xfId="0" applyNumberFormat="1" applyFont="1" applyBorder="1" applyAlignment="1">
      <alignment horizontal="right" wrapText="1"/>
    </xf>
    <xf numFmtId="2" fontId="2" fillId="0" borderId="9" xfId="0" applyNumberFormat="1" applyFont="1" applyBorder="1" applyAlignment="1">
      <alignment wrapText="1"/>
    </xf>
    <xf numFmtId="2" fontId="2" fillId="0" borderId="2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0" fontId="3" fillId="0" borderId="2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3;&#1083;&#1072;&#1074;&#1085;&#1099;&#1081;%20&#1041;&#1091;&#1093;&#1075;&#1072;&#1083;&#1090;&#1077;&#1088;/&#1056;&#1072;&#1073;&#1086;&#1095;&#1080;&#1081;%20&#1089;&#1090;&#1086;&#1083;/&#1069;&#1082;&#1086;&#1085;&#1086;&#1084;&#1080;&#1089;&#1090;-2/&#1084;&#1086;&#1080;%20&#1076;&#1086;&#1082;/&#1057;&#1042;&#1045;&#1058;&#1040;/&#1086;&#1090;&#1095;&#1077;&#1090;%20&#1087;&#1086;%20&#1076;&#1086;&#1084;&#1072;&#1084;/2013/&#1060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ие ТО"/>
      <sheetName val="Начисление Эл.Эн"/>
      <sheetName val="Резервный фонд"/>
      <sheetName val="Подрядчики"/>
      <sheetName val="1 квартал"/>
      <sheetName val="полугодие"/>
      <sheetName val="9 месяцев"/>
      <sheetName val="год"/>
      <sheetName val="ОСТАТОК"/>
      <sheetName val="ТО1"/>
      <sheetName val="ТО2"/>
      <sheetName val="ТО1 (2)"/>
    </sheetNames>
    <sheetDataSet>
      <sheetData sheetId="0">
        <row r="32">
          <cell r="O32">
            <v>189340.25</v>
          </cell>
          <cell r="Q32">
            <v>190002.87</v>
          </cell>
          <cell r="W32">
            <v>1097.4000000000001</v>
          </cell>
        </row>
        <row r="33">
          <cell r="O33">
            <v>168663.29999999996</v>
          </cell>
          <cell r="Q33">
            <v>168515.29</v>
          </cell>
          <cell r="W33">
            <v>2512.36</v>
          </cell>
        </row>
      </sheetData>
      <sheetData sheetId="1">
        <row r="32">
          <cell r="AA32">
            <v>111636.88000000002</v>
          </cell>
          <cell r="AE32">
            <v>112413.04</v>
          </cell>
          <cell r="AG32">
            <v>178.24</v>
          </cell>
        </row>
        <row r="33">
          <cell r="AA33">
            <v>106804.55999999998</v>
          </cell>
          <cell r="AE33">
            <v>106451.20999999999</v>
          </cell>
          <cell r="AG33">
            <v>1787.24</v>
          </cell>
        </row>
      </sheetData>
      <sheetData sheetId="2"/>
      <sheetData sheetId="3">
        <row r="9">
          <cell r="C9">
            <v>2198.4</v>
          </cell>
          <cell r="Q9">
            <v>10554.147999999999</v>
          </cell>
          <cell r="AN9">
            <v>1496</v>
          </cell>
          <cell r="AZ9">
            <v>0</v>
          </cell>
          <cell r="BN9">
            <v>709.52533401599999</v>
          </cell>
          <cell r="BQ9">
            <v>1299.8599999999999</v>
          </cell>
        </row>
      </sheetData>
      <sheetData sheetId="4"/>
      <sheetData sheetId="5"/>
      <sheetData sheetId="6"/>
      <sheetData sheetId="7"/>
      <sheetData sheetId="8">
        <row r="9">
          <cell r="D9">
            <v>6174.4</v>
          </cell>
          <cell r="E9">
            <v>1760</v>
          </cell>
          <cell r="H9">
            <v>65688.19200000001</v>
          </cell>
          <cell r="J9">
            <v>14382.358200000001</v>
          </cell>
          <cell r="Q9">
            <v>14959.43</v>
          </cell>
          <cell r="X9">
            <v>7311.73</v>
          </cell>
          <cell r="AE9">
            <v>67444.179999999993</v>
          </cell>
          <cell r="AL9">
            <v>96304.66</v>
          </cell>
          <cell r="AN9">
            <v>51770.47</v>
          </cell>
        </row>
        <row r="21">
          <cell r="H21">
            <v>0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41"/>
  <sheetViews>
    <sheetView tabSelected="1" topLeftCell="A22" zoomScaleSheetLayoutView="75" workbookViewId="0">
      <selection activeCell="F38" sqref="F38"/>
    </sheetView>
  </sheetViews>
  <sheetFormatPr defaultRowHeight="12.75" outlineLevelRow="1" x14ac:dyDescent="0.2"/>
  <cols>
    <col min="1" max="1" width="8.140625" style="2" customWidth="1"/>
    <col min="2" max="2" width="18.7109375" style="31" customWidth="1"/>
    <col min="3" max="3" width="39" style="32" customWidth="1"/>
    <col min="4" max="4" width="13.85546875" style="33" customWidth="1"/>
    <col min="5" max="5" width="13.42578125" style="33" customWidth="1"/>
    <col min="6" max="6" width="17.140625" style="24" customWidth="1"/>
    <col min="7" max="16384" width="9.140625" style="1"/>
  </cols>
  <sheetData>
    <row r="1" spans="1:8" ht="31.5" customHeight="1" x14ac:dyDescent="0.2">
      <c r="B1" s="71" t="s">
        <v>65</v>
      </c>
      <c r="C1" s="71"/>
      <c r="D1" s="71"/>
      <c r="E1" s="71"/>
      <c r="F1" s="71"/>
    </row>
    <row r="2" spans="1:8" ht="31.5" customHeight="1" thickBot="1" x14ac:dyDescent="0.25">
      <c r="B2" s="3"/>
      <c r="C2" s="3"/>
      <c r="D2" s="3"/>
      <c r="E2" s="3"/>
      <c r="F2" s="3"/>
    </row>
    <row r="3" spans="1:8" s="8" customFormat="1" ht="26.25" thickBot="1" x14ac:dyDescent="0.25">
      <c r="A3" s="4"/>
      <c r="B3" s="79" t="s">
        <v>1</v>
      </c>
      <c r="C3" s="80"/>
      <c r="D3" s="5" t="s">
        <v>8</v>
      </c>
      <c r="E3" s="6" t="s">
        <v>2</v>
      </c>
      <c r="F3" s="7" t="s">
        <v>3</v>
      </c>
    </row>
    <row r="4" spans="1:8" s="8" customFormat="1" ht="27" customHeight="1" x14ac:dyDescent="0.2">
      <c r="A4" s="4"/>
      <c r="B4" s="81" t="s">
        <v>5</v>
      </c>
      <c r="C4" s="82"/>
      <c r="D4" s="9">
        <f>'[1]Начисление ТО'!$O$32+'[1]Начисление ТО'!$O$33</f>
        <v>358003.54999999993</v>
      </c>
      <c r="E4" s="10">
        <f>'[1]Начисление ТО'!$Q$32+'[1]Начисление ТО'!$V$32+'[1]Начисление ТО'!$Q$33</f>
        <v>358518.16000000003</v>
      </c>
      <c r="F4" s="67">
        <f>'[1]Начисление ТО'!$W$32+'[1]Начисление ТО'!$W$33</f>
        <v>3609.76</v>
      </c>
    </row>
    <row r="5" spans="1:8" s="8" customFormat="1" ht="16.5" customHeight="1" thickBot="1" x14ac:dyDescent="0.25">
      <c r="A5" s="4"/>
      <c r="B5" s="83" t="s">
        <v>6</v>
      </c>
      <c r="C5" s="84"/>
      <c r="D5" s="11">
        <f>'[1]Начисление Эл.Эн'!$AA$32+'[1]Начисление Эл.Эн'!$AA$33</f>
        <v>218441.44</v>
      </c>
      <c r="E5" s="12">
        <f>'[1]Начисление Эл.Эн'!$AE$32+'[1]Начисление Эл.Эн'!$AF$32+'[1]Начисление Эл.Эн'!$AE$33</f>
        <v>218864.25</v>
      </c>
      <c r="F5" s="13">
        <f>'[1]Начисление Эл.Эн'!$AG$32+'[1]Начисление Эл.Эн'!$AG$33</f>
        <v>1965.48</v>
      </c>
    </row>
    <row r="6" spans="1:8" s="19" customFormat="1" ht="15" customHeight="1" outlineLevel="1" x14ac:dyDescent="0.2">
      <c r="A6" s="14"/>
      <c r="B6" s="15"/>
      <c r="C6" s="16"/>
      <c r="D6" s="17"/>
      <c r="E6" s="17"/>
      <c r="F6" s="18"/>
    </row>
    <row r="7" spans="1:8" s="19" customFormat="1" ht="33" customHeight="1" outlineLevel="1" x14ac:dyDescent="0.2">
      <c r="A7" s="14"/>
      <c r="B7" s="72" t="s">
        <v>7</v>
      </c>
      <c r="C7" s="72"/>
      <c r="D7" s="66">
        <f>[1]Подрядчики!$C$9</f>
        <v>2198.4</v>
      </c>
      <c r="E7" s="17"/>
      <c r="F7" s="18"/>
    </row>
    <row r="8" spans="1:8" s="19" customFormat="1" ht="27.75" customHeight="1" outlineLevel="1" x14ac:dyDescent="0.2">
      <c r="A8" s="14"/>
      <c r="B8" s="73" t="s">
        <v>33</v>
      </c>
      <c r="C8" s="73"/>
      <c r="D8" s="34">
        <f>[1]ОСТАТОК!$D$9</f>
        <v>6174.4</v>
      </c>
      <c r="E8" s="35" t="s">
        <v>0</v>
      </c>
      <c r="F8" s="18"/>
    </row>
    <row r="9" spans="1:8" s="20" customFormat="1" ht="14.25" customHeight="1" thickBot="1" x14ac:dyDescent="0.25"/>
    <row r="10" spans="1:8" s="21" customFormat="1" ht="14.25" customHeight="1" thickBot="1" x14ac:dyDescent="0.25">
      <c r="A10" s="63" t="s">
        <v>30</v>
      </c>
      <c r="B10" s="75" t="s">
        <v>9</v>
      </c>
      <c r="C10" s="75"/>
      <c r="D10" s="64" t="s">
        <v>29</v>
      </c>
      <c r="E10" s="65" t="s">
        <v>31</v>
      </c>
    </row>
    <row r="11" spans="1:8" s="40" customFormat="1" ht="43.5" customHeight="1" x14ac:dyDescent="0.2">
      <c r="A11" s="60" t="s">
        <v>34</v>
      </c>
      <c r="B11" s="74" t="s">
        <v>56</v>
      </c>
      <c r="C11" s="74"/>
      <c r="D11" s="61">
        <f>E4</f>
        <v>358518.16000000003</v>
      </c>
      <c r="E11" s="62">
        <f>D11/$D$7/12</f>
        <v>13.590117054827756</v>
      </c>
      <c r="G11" s="22"/>
      <c r="H11" s="23"/>
    </row>
    <row r="12" spans="1:8" s="40" customFormat="1" ht="18" customHeight="1" x14ac:dyDescent="0.2">
      <c r="A12" s="47" t="s">
        <v>35</v>
      </c>
      <c r="B12" s="76" t="s">
        <v>57</v>
      </c>
      <c r="C12" s="77"/>
      <c r="D12" s="39">
        <f>[1]ОСТАТОК!$E$9</f>
        <v>1760</v>
      </c>
      <c r="E12" s="48">
        <f t="shared" ref="E12:E30" si="0">D12/$D$7/12</f>
        <v>6.6715186802523044E-2</v>
      </c>
      <c r="G12" s="22"/>
      <c r="H12" s="23"/>
    </row>
    <row r="13" spans="1:8" s="40" customFormat="1" ht="26.25" customHeight="1" x14ac:dyDescent="0.2">
      <c r="A13" s="49" t="s">
        <v>36</v>
      </c>
      <c r="B13" s="90" t="s">
        <v>10</v>
      </c>
      <c r="C13" s="91"/>
      <c r="D13" s="38">
        <f>D14+D23</f>
        <v>335283.96603401599</v>
      </c>
      <c r="E13" s="48">
        <f t="shared" si="0"/>
        <v>12.709393423778506</v>
      </c>
      <c r="F13" s="41"/>
    </row>
    <row r="14" spans="1:8" s="44" customFormat="1" x14ac:dyDescent="0.2">
      <c r="A14" s="50" t="s">
        <v>37</v>
      </c>
      <c r="B14" s="92" t="s">
        <v>11</v>
      </c>
      <c r="C14" s="92"/>
      <c r="D14" s="45">
        <f>SUM(D15:D22)</f>
        <v>81369.531534016001</v>
      </c>
      <c r="E14" s="51">
        <f t="shared" si="0"/>
        <v>3.0844224410941288</v>
      </c>
      <c r="F14" s="46"/>
    </row>
    <row r="15" spans="1:8" ht="42.75" customHeight="1" x14ac:dyDescent="0.2">
      <c r="A15" s="52" t="s">
        <v>38</v>
      </c>
      <c r="B15" s="25" t="s">
        <v>12</v>
      </c>
      <c r="C15" s="25" t="s">
        <v>13</v>
      </c>
      <c r="D15" s="36">
        <f>[1]Подрядчики!$Q$9</f>
        <v>10554.147999999999</v>
      </c>
      <c r="E15" s="53">
        <f t="shared" si="0"/>
        <v>0.40006929281901987</v>
      </c>
      <c r="F15" s="27"/>
    </row>
    <row r="16" spans="1:8" ht="46.5" customHeight="1" x14ac:dyDescent="0.2">
      <c r="A16" s="52" t="s">
        <v>39</v>
      </c>
      <c r="B16" s="25" t="s">
        <v>14</v>
      </c>
      <c r="C16" s="25" t="s">
        <v>15</v>
      </c>
      <c r="D16" s="36">
        <f>[1]Подрядчики!$BN$9</f>
        <v>709.52533401599999</v>
      </c>
      <c r="E16" s="53">
        <f t="shared" si="0"/>
        <v>2.6895519999999996E-2</v>
      </c>
      <c r="F16" s="27"/>
    </row>
    <row r="17" spans="1:6" x14ac:dyDescent="0.2">
      <c r="A17" s="52" t="s">
        <v>40</v>
      </c>
      <c r="B17" s="25" t="s">
        <v>16</v>
      </c>
      <c r="C17" s="25" t="s">
        <v>17</v>
      </c>
      <c r="D17" s="26">
        <f>[1]Подрядчики!$AN$9</f>
        <v>1496</v>
      </c>
      <c r="E17" s="53">
        <f t="shared" si="0"/>
        <v>5.6707908782144593E-2</v>
      </c>
      <c r="F17" s="27"/>
    </row>
    <row r="18" spans="1:6" ht="25.5" x14ac:dyDescent="0.2">
      <c r="A18" s="52" t="s">
        <v>41</v>
      </c>
      <c r="B18" s="25" t="s">
        <v>18</v>
      </c>
      <c r="C18" s="25" t="s">
        <v>19</v>
      </c>
      <c r="D18" s="26">
        <f>[1]Подрядчики!$AZ$9</f>
        <v>0</v>
      </c>
      <c r="E18" s="53">
        <f t="shared" si="0"/>
        <v>0</v>
      </c>
      <c r="F18" s="27"/>
    </row>
    <row r="19" spans="1:6" x14ac:dyDescent="0.2">
      <c r="A19" s="54" t="s">
        <v>42</v>
      </c>
      <c r="B19" s="25" t="s">
        <v>20</v>
      </c>
      <c r="C19" s="25" t="s">
        <v>21</v>
      </c>
      <c r="D19" s="26">
        <f>[1]Подрядчики!$BQ$9</f>
        <v>1299.8599999999999</v>
      </c>
      <c r="E19" s="53">
        <f t="shared" si="0"/>
        <v>4.9272956089277044E-2</v>
      </c>
      <c r="F19" s="27"/>
    </row>
    <row r="20" spans="1:6" ht="15" customHeight="1" x14ac:dyDescent="0.2">
      <c r="A20" s="52" t="s">
        <v>43</v>
      </c>
      <c r="B20" s="28" t="s">
        <v>22</v>
      </c>
      <c r="C20" s="28" t="s">
        <v>23</v>
      </c>
      <c r="D20" s="36">
        <f>[1]ОСТАТОК!$J$9+[1]ОСТАТОК!$J$21</f>
        <v>14382.358200000001</v>
      </c>
      <c r="E20" s="53">
        <f t="shared" si="0"/>
        <v>0.54518279203056774</v>
      </c>
      <c r="F20" s="27"/>
    </row>
    <row r="21" spans="1:6" ht="15" customHeight="1" x14ac:dyDescent="0.2">
      <c r="A21" s="52" t="s">
        <v>59</v>
      </c>
      <c r="B21" s="69" t="s">
        <v>60</v>
      </c>
      <c r="C21" s="68" t="s">
        <v>61</v>
      </c>
      <c r="D21" s="36">
        <f>[1]ОСТАТОК!$AN$9</f>
        <v>51770.47</v>
      </c>
      <c r="E21" s="53">
        <f t="shared" si="0"/>
        <v>1.9624298732411452</v>
      </c>
      <c r="F21" s="27"/>
    </row>
    <row r="22" spans="1:6" ht="34.5" customHeight="1" x14ac:dyDescent="0.2">
      <c r="A22" s="52" t="s">
        <v>63</v>
      </c>
      <c r="B22" s="70" t="s">
        <v>62</v>
      </c>
      <c r="C22" s="69" t="s">
        <v>64</v>
      </c>
      <c r="D22" s="36">
        <v>1157.17</v>
      </c>
      <c r="E22" s="53">
        <f t="shared" si="0"/>
        <v>4.3864098131974776E-2</v>
      </c>
      <c r="F22" s="27"/>
    </row>
    <row r="23" spans="1:6" s="44" customFormat="1" ht="23.25" customHeight="1" x14ac:dyDescent="0.2">
      <c r="A23" s="50" t="s">
        <v>44</v>
      </c>
      <c r="B23" s="85" t="s">
        <v>4</v>
      </c>
      <c r="C23" s="86"/>
      <c r="D23" s="42">
        <f>SUM(D24:D29)</f>
        <v>253914.4345</v>
      </c>
      <c r="E23" s="51">
        <f t="shared" si="0"/>
        <v>9.6249709826843759</v>
      </c>
      <c r="F23" s="43"/>
    </row>
    <row r="24" spans="1:6" ht="16.5" customHeight="1" x14ac:dyDescent="0.2">
      <c r="A24" s="52" t="s">
        <v>45</v>
      </c>
      <c r="B24" s="87" t="s">
        <v>24</v>
      </c>
      <c r="C24" s="88"/>
      <c r="D24" s="37">
        <f>[1]ОСТАТОК!$H$9+[1]ОСТАТОК!$H$21</f>
        <v>65688.19200000001</v>
      </c>
      <c r="E24" s="53">
        <f t="shared" si="0"/>
        <v>2.4900000000000002</v>
      </c>
    </row>
    <row r="25" spans="1:6" ht="17.25" customHeight="1" x14ac:dyDescent="0.2">
      <c r="A25" s="52" t="s">
        <v>46</v>
      </c>
      <c r="B25" s="29" t="s">
        <v>25</v>
      </c>
      <c r="C25" s="30"/>
      <c r="D25" s="37">
        <f>[1]ОСТАТОК!$Q$9</f>
        <v>14959.43</v>
      </c>
      <c r="E25" s="53">
        <f t="shared" si="0"/>
        <v>0.56705748119844734</v>
      </c>
    </row>
    <row r="26" spans="1:6" ht="15.75" customHeight="1" x14ac:dyDescent="0.2">
      <c r="A26" s="52" t="s">
        <v>47</v>
      </c>
      <c r="B26" s="29" t="s">
        <v>26</v>
      </c>
      <c r="C26" s="30"/>
      <c r="D26" s="37">
        <f>[1]ОСТАТОК!$X$9</f>
        <v>7311.73</v>
      </c>
      <c r="E26" s="53">
        <f t="shared" si="0"/>
        <v>0.27716104136341579</v>
      </c>
    </row>
    <row r="27" spans="1:6" ht="17.25" customHeight="1" x14ac:dyDescent="0.2">
      <c r="A27" s="52" t="s">
        <v>48</v>
      </c>
      <c r="B27" s="29" t="s">
        <v>27</v>
      </c>
      <c r="C27" s="30"/>
      <c r="D27" s="37">
        <f>[1]ОСТАТОК!$AE$9</f>
        <v>67444.179999999993</v>
      </c>
      <c r="E27" s="53">
        <f t="shared" si="0"/>
        <v>2.5565631065016978</v>
      </c>
    </row>
    <row r="28" spans="1:6" ht="14.25" customHeight="1" x14ac:dyDescent="0.2">
      <c r="A28" s="52" t="s">
        <v>49</v>
      </c>
      <c r="B28" s="55" t="s">
        <v>28</v>
      </c>
      <c r="C28" s="56"/>
      <c r="D28" s="37">
        <f>[1]ОСТАТОК!$AL$9</f>
        <v>96304.66</v>
      </c>
      <c r="E28" s="53">
        <f t="shared" si="0"/>
        <v>3.6505587396894712</v>
      </c>
    </row>
    <row r="29" spans="1:6" ht="18.75" customHeight="1" thickBot="1" x14ac:dyDescent="0.25">
      <c r="A29" s="52" t="s">
        <v>55</v>
      </c>
      <c r="B29" s="93" t="s">
        <v>58</v>
      </c>
      <c r="C29" s="94"/>
      <c r="D29" s="37">
        <f>(E5*1%)+(D12*1%)</f>
        <v>2206.2424999999998</v>
      </c>
      <c r="E29" s="53">
        <f t="shared" si="0"/>
        <v>8.3630613931344008E-2</v>
      </c>
    </row>
    <row r="30" spans="1:6" ht="36.75" customHeight="1" thickBot="1" x14ac:dyDescent="0.25">
      <c r="A30" s="57" t="s">
        <v>50</v>
      </c>
      <c r="B30" s="89" t="s">
        <v>32</v>
      </c>
      <c r="C30" s="89"/>
      <c r="D30" s="58">
        <f>D11+D8+D12-D13</f>
        <v>31168.593965984066</v>
      </c>
      <c r="E30" s="59">
        <f t="shared" si="0"/>
        <v>1.1814878231889885</v>
      </c>
    </row>
    <row r="32" spans="1:6" x14ac:dyDescent="0.2">
      <c r="B32" s="31" t="s">
        <v>66</v>
      </c>
    </row>
    <row r="36" spans="2:5" ht="25.5" x14ac:dyDescent="0.2">
      <c r="B36" s="31" t="s">
        <v>51</v>
      </c>
      <c r="D36" s="33" t="s">
        <v>52</v>
      </c>
    </row>
    <row r="38" spans="2:5" x14ac:dyDescent="0.2">
      <c r="B38" s="31" t="s">
        <v>53</v>
      </c>
      <c r="D38" s="33" t="s">
        <v>54</v>
      </c>
    </row>
    <row r="41" spans="2:5" ht="25.5" customHeight="1" x14ac:dyDescent="0.2">
      <c r="D41" s="78"/>
      <c r="E41" s="78"/>
    </row>
  </sheetData>
  <mergeCells count="16">
    <mergeCell ref="B12:C12"/>
    <mergeCell ref="D41:E41"/>
    <mergeCell ref="B3:C3"/>
    <mergeCell ref="B4:C4"/>
    <mergeCell ref="B5:C5"/>
    <mergeCell ref="B23:C23"/>
    <mergeCell ref="B24:C24"/>
    <mergeCell ref="B30:C30"/>
    <mergeCell ref="B13:C13"/>
    <mergeCell ref="B14:C14"/>
    <mergeCell ref="B29:C29"/>
    <mergeCell ref="B1:F1"/>
    <mergeCell ref="B7:C7"/>
    <mergeCell ref="B8:C8"/>
    <mergeCell ref="B11:C11"/>
    <mergeCell ref="B10:C10"/>
  </mergeCells>
  <phoneticPr fontId="1" type="noConversion"/>
  <pageMargins left="0.39370078740157483" right="0" top="0.51181102362204722" bottom="0.39370078740157483" header="0.31496062992125984" footer="0.19685039370078741"/>
  <pageSetup paperSize="9" scale="91" fitToHeight="1000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2014-02-11T05:41:02Z</cp:lastPrinted>
  <dcterms:created xsi:type="dcterms:W3CDTF">2002-02-11T05:58:42Z</dcterms:created>
  <dcterms:modified xsi:type="dcterms:W3CDTF">2014-03-11T06:29:45Z</dcterms:modified>
</cp:coreProperties>
</file>