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840" windowWidth="13365" windowHeight="954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1" i="1"/>
  <c r="D19" i="1"/>
  <c r="D18" i="1"/>
  <c r="D17" i="1"/>
  <c r="D16" i="1"/>
  <c r="D15" i="1"/>
  <c r="D12" i="1"/>
  <c r="D8" i="1"/>
  <c r="D7" i="1"/>
  <c r="F5" i="1"/>
  <c r="F4" i="1"/>
  <c r="E5" i="1"/>
  <c r="E4" i="1"/>
  <c r="D5" i="1"/>
  <c r="D4" i="1"/>
  <c r="D28" i="1" l="1"/>
  <c r="D11" i="1"/>
  <c r="E21" i="1" l="1"/>
  <c r="E20" i="1"/>
  <c r="E28" i="1" l="1"/>
  <c r="E12" i="1" l="1"/>
  <c r="E27" i="1"/>
  <c r="E26" i="1"/>
  <c r="E25" i="1"/>
  <c r="E23" i="1"/>
  <c r="E19" i="1"/>
  <c r="E18" i="1"/>
  <c r="E17" i="1"/>
  <c r="E16" i="1"/>
  <c r="E11" i="1" l="1"/>
  <c r="D22" i="1" l="1"/>
  <c r="E24" i="1"/>
  <c r="E22" i="1" l="1"/>
  <c r="D14" i="1" l="1"/>
  <c r="E15" i="1"/>
  <c r="E14" i="1" l="1"/>
  <c r="D13" i="1"/>
  <c r="E13" i="1" l="1"/>
  <c r="D29" i="1"/>
  <c r="E29" i="1" s="1"/>
</calcChain>
</file>

<file path=xl/sharedStrings.xml><?xml version="1.0" encoding="utf-8"?>
<sst xmlns="http://schemas.openxmlformats.org/spreadsheetml/2006/main" count="64" uniqueCount="63">
  <si>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</si>
  <si>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</si>
  <si>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</si>
  <si>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</si>
  <si>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</si>
  <si>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</si>
  <si>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</si>
  <si>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</si>
  <si>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</si>
  <si>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</si>
  <si>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</si>
  <si>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</si>
  <si>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</si>
  <si>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</si>
  <si>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</si>
  <si>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</si>
  <si>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</si>
  <si>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</si>
  <si>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</si>
  <si>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</si>
  <si>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</si>
  <si>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</si>
  <si>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</si>
  <si>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</si>
  <si>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</si>
  <si>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</si>
  <si>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</si>
  <si>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</si>
  <si>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</si>
  <si>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</si>
  <si>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</si>
  <si>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</si>
  <si>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</si>
  <si>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</si>
  <si>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</si>
  <si>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</si>
  <si>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</si>
  <si>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</si>
  <si>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</si>
  <si>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</si>
  <si>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</si>
  <si>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</si>
  <si>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</si>
  <si>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</si>
  <si>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</si>
  <si>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</si>
  <si>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</si>
  <si>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</si>
  <si>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</si>
  <si>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</si>
  <si>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</si>
  <si>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</si>
  <si>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</si>
  <si>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</si>
  <si>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</si>
  <si>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3.2.6.</t>
  </si>
  <si>
    <t>ОАО "Теплосеть"</t>
  </si>
  <si>
    <t>Обслуживание ОДПУ</t>
  </si>
  <si>
    <t>Приложение на 12  листах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</si>
  <si>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Ломоносова 2</t>
  </si>
  <si>
    <t>Поступления от провайдеров за размещение оборудования</t>
  </si>
  <si>
    <t>Налог на доходы (УСН) по строке электроэнергия, поступления от провайдеров</t>
  </si>
  <si>
    <t>Доходы по содержанию и техническому обслуживанию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</si>
</sst>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39">
          <cell r="O39">
            <v>253468.25999999995</v>
          </cell>
          <cell r="Q39">
            <v>249844.39</v>
          </cell>
          <cell r="W39">
            <v>12127.46</v>
          </cell>
        </row>
      </sheetData>
      <sheetData sheetId="1">
        <row r="39">
          <cell r="AA39">
            <v>131252.59</v>
          </cell>
          <cell r="AE39">
            <v>127743.58</v>
          </cell>
          <cell r="AG39">
            <v>3554.9799999999996</v>
          </cell>
        </row>
      </sheetData>
      <sheetData sheetId="2"/>
      <sheetData sheetId="3">
        <row r="49">
          <cell r="C49">
            <v>1658.7</v>
          </cell>
          <cell r="Q49">
            <v>4471.6864999999998</v>
          </cell>
          <cell r="AN49">
            <v>1856</v>
          </cell>
          <cell r="AZ49">
            <v>0</v>
          </cell>
          <cell r="BN49">
            <v>851.90831999999989</v>
          </cell>
          <cell r="BQ49">
            <v>1837.24</v>
          </cell>
        </row>
      </sheetData>
      <sheetData sheetId="4"/>
      <sheetData sheetId="5"/>
      <sheetData sheetId="6"/>
      <sheetData sheetId="7"/>
      <sheetData sheetId="8">
        <row r="49">
          <cell r="D49">
            <v>6947.01</v>
          </cell>
          <cell r="E49">
            <v>3285.72</v>
          </cell>
          <cell r="H49">
            <v>49561.956000000006</v>
          </cell>
          <cell r="J49">
            <v>9760.6000500000009</v>
          </cell>
          <cell r="Q49">
            <v>33488.129999999997</v>
          </cell>
          <cell r="X49">
            <v>7799.46</v>
          </cell>
          <cell r="AE49">
            <v>70742.170000000013</v>
          </cell>
          <cell r="AL49">
            <v>92056.930000000008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zoomScaleSheetLayoutView="75" workbookViewId="0">
      <selection activeCell="B12" sqref="B12:C12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7" t="s">
        <v>59</v>
      </c>
      <c r="C1" s="87"/>
      <c r="D1" s="87"/>
      <c r="E1" s="87"/>
      <c r="F1" s="87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1" t="s">
        <v>1</v>
      </c>
      <c r="C3" s="72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3" t="s">
        <v>5</v>
      </c>
      <c r="C4" s="74"/>
      <c r="D4" s="9">
        <f>'[1]Начисление ТО'!$O$39</f>
        <v>253468.25999999995</v>
      </c>
      <c r="E4" s="10">
        <f>'[1]Начисление ТО'!$Q$39+'[1]Начисление ТО'!$V$39</f>
        <v>249844.39</v>
      </c>
      <c r="F4" s="66">
        <f>'[1]Начисление ТО'!$W$39</f>
        <v>12127.46</v>
      </c>
    </row>
    <row r="5" spans="1:8" s="8" customFormat="1" ht="16.5" customHeight="1" thickBot="1" x14ac:dyDescent="0.25">
      <c r="A5" s="4"/>
      <c r="B5" s="75" t="s">
        <v>6</v>
      </c>
      <c r="C5" s="76"/>
      <c r="D5" s="11">
        <f>'[1]Начисление Эл.Эн'!$AA$39</f>
        <v>131252.59</v>
      </c>
      <c r="E5" s="12">
        <f>'[1]Начисление Эл.Эн'!$AE$39+'[1]Начисление Эл.Эн'!$AF$39</f>
        <v>127743.58</v>
      </c>
      <c r="F5" s="13">
        <f>'[1]Начисление Эл.Эн'!$AG$39</f>
        <v>3554.9799999999996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88" t="s">
        <v>7</v>
      </c>
      <c r="C7" s="88"/>
      <c r="D7" s="65">
        <f>[1]Подрядчики!$C$49</f>
        <v>1658.7</v>
      </c>
      <c r="E7" s="17"/>
      <c r="F7" s="18"/>
    </row>
    <row r="8" spans="1:8" s="19" customFormat="1" ht="27.75" customHeight="1" outlineLevel="1" x14ac:dyDescent="0.2">
      <c r="A8" s="14"/>
      <c r="B8" s="89" t="s">
        <v>33</v>
      </c>
      <c r="C8" s="89"/>
      <c r="D8" s="34">
        <f>[1]ОСТАТОК!$D$49</f>
        <v>6947.01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2" t="s">
        <v>30</v>
      </c>
      <c r="B10" s="91" t="s">
        <v>9</v>
      </c>
      <c r="C10" s="91"/>
      <c r="D10" s="63" t="s">
        <v>29</v>
      </c>
      <c r="E10" s="64" t="s">
        <v>31</v>
      </c>
    </row>
    <row r="11" spans="1:8" s="40" customFormat="1" ht="43.5" customHeight="1" x14ac:dyDescent="0.2">
      <c r="A11" s="60" t="s">
        <v>34</v>
      </c>
      <c r="B11" s="90" t="s">
        <v>62</v>
      </c>
      <c r="C11" s="90"/>
      <c r="D11" s="67">
        <f>E4</f>
        <v>249844.39</v>
      </c>
      <c r="E11" s="61">
        <f>D11/$D$7/12</f>
        <v>12.552219107333052</v>
      </c>
      <c r="G11" s="22"/>
      <c r="H11" s="23"/>
    </row>
    <row r="12" spans="1:8" s="40" customFormat="1" ht="29.25" customHeight="1" x14ac:dyDescent="0.2">
      <c r="A12" s="47" t="s">
        <v>35</v>
      </c>
      <c r="B12" s="68" t="s">
        <v>60</v>
      </c>
      <c r="C12" s="69"/>
      <c r="D12" s="39">
        <f>[1]ОСТАТОК!$E$49</f>
        <v>3285.72</v>
      </c>
      <c r="E12" s="48">
        <f t="shared" ref="E12:E29" si="0">D12/$D$7/12</f>
        <v>0.16507505878097303</v>
      </c>
      <c r="G12" s="22"/>
      <c r="H12" s="23"/>
    </row>
    <row r="13" spans="1:8" s="40" customFormat="1" ht="26.25" customHeight="1" x14ac:dyDescent="0.2">
      <c r="A13" s="49" t="s">
        <v>36</v>
      </c>
      <c r="B13" s="82" t="s">
        <v>10</v>
      </c>
      <c r="C13" s="83"/>
      <c r="D13" s="38">
        <f>D14+D22</f>
        <v>273736.37387000001</v>
      </c>
      <c r="E13" s="48">
        <f t="shared" si="0"/>
        <v>13.752555910753401</v>
      </c>
      <c r="F13" s="41"/>
    </row>
    <row r="14" spans="1:8" s="44" customFormat="1" x14ac:dyDescent="0.2">
      <c r="A14" s="50" t="s">
        <v>37</v>
      </c>
      <c r="B14" s="84" t="s">
        <v>11</v>
      </c>
      <c r="C14" s="84"/>
      <c r="D14" s="45">
        <f>SUM(D15:D21)</f>
        <v>18777.434870000001</v>
      </c>
      <c r="E14" s="51">
        <f t="shared" si="0"/>
        <v>0.94338110518277363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[1]Подрядчики!$Q$49</f>
        <v>4471.6864999999998</v>
      </c>
      <c r="E15" s="53">
        <f t="shared" si="0"/>
        <v>0.22465819115371474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[1]Подрядчики!$BN$49</f>
        <v>851.90831999999989</v>
      </c>
      <c r="E16" s="53">
        <f t="shared" si="0"/>
        <v>4.2799999999999998E-2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[1]Подрядчики!$AN$49</f>
        <v>1856</v>
      </c>
      <c r="E17" s="53">
        <f t="shared" si="0"/>
        <v>9.3245714515383535E-2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[1]Подрядчики!$AZ$49</f>
        <v>0</v>
      </c>
      <c r="E18" s="53">
        <f t="shared" si="0"/>
        <v>0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[1]Подрядчики!$BQ$49</f>
        <v>1837.24</v>
      </c>
      <c r="E19" s="53">
        <f t="shared" si="0"/>
        <v>9.2303209340648298E-2</v>
      </c>
      <c r="F19" s="27"/>
    </row>
    <row r="20" spans="1:6" hidden="1" x14ac:dyDescent="0.2">
      <c r="A20" s="54" t="s">
        <v>43</v>
      </c>
      <c r="B20" s="28" t="s">
        <v>56</v>
      </c>
      <c r="C20" s="28" t="s">
        <v>57</v>
      </c>
      <c r="D20" s="26"/>
      <c r="E20" s="53">
        <f t="shared" si="0"/>
        <v>0</v>
      </c>
      <c r="F20" s="27"/>
    </row>
    <row r="21" spans="1:6" ht="15" customHeight="1" x14ac:dyDescent="0.2">
      <c r="A21" s="52" t="s">
        <v>43</v>
      </c>
      <c r="B21" s="28" t="s">
        <v>22</v>
      </c>
      <c r="C21" s="28" t="s">
        <v>23</v>
      </c>
      <c r="D21" s="36">
        <f>[1]ОСТАТОК!$J$49</f>
        <v>9760.6000500000009</v>
      </c>
      <c r="E21" s="53">
        <f t="shared" si="0"/>
        <v>0.49037399017302707</v>
      </c>
      <c r="F21" s="27"/>
    </row>
    <row r="22" spans="1:6" s="44" customFormat="1" ht="23.25" customHeight="1" x14ac:dyDescent="0.2">
      <c r="A22" s="50" t="s">
        <v>44</v>
      </c>
      <c r="B22" s="77" t="s">
        <v>4</v>
      </c>
      <c r="C22" s="78"/>
      <c r="D22" s="42">
        <f>SUM(D23:D28)</f>
        <v>254958.93900000001</v>
      </c>
      <c r="E22" s="51">
        <f t="shared" si="0"/>
        <v>12.809174805570628</v>
      </c>
      <c r="F22" s="43"/>
    </row>
    <row r="23" spans="1:6" ht="16.5" customHeight="1" x14ac:dyDescent="0.2">
      <c r="A23" s="52" t="s">
        <v>45</v>
      </c>
      <c r="B23" s="79" t="s">
        <v>24</v>
      </c>
      <c r="C23" s="80"/>
      <c r="D23" s="37">
        <f>[1]ОСТАТОК!$H$49</f>
        <v>49561.956000000006</v>
      </c>
      <c r="E23" s="53">
        <f t="shared" si="0"/>
        <v>2.4900000000000002</v>
      </c>
    </row>
    <row r="24" spans="1:6" ht="17.25" customHeight="1" x14ac:dyDescent="0.2">
      <c r="A24" s="52" t="s">
        <v>46</v>
      </c>
      <c r="B24" s="29" t="s">
        <v>25</v>
      </c>
      <c r="C24" s="30"/>
      <c r="D24" s="37">
        <f>[1]ОСТАТОК!$Q$49</f>
        <v>33488.129999999997</v>
      </c>
      <c r="E24" s="53">
        <f t="shared" si="0"/>
        <v>1.682448604328691</v>
      </c>
    </row>
    <row r="25" spans="1:6" ht="15.75" customHeight="1" x14ac:dyDescent="0.2">
      <c r="A25" s="52" t="s">
        <v>47</v>
      </c>
      <c r="B25" s="29" t="s">
        <v>26</v>
      </c>
      <c r="C25" s="30"/>
      <c r="D25" s="37">
        <f>[1]ОСТАТОК!$X$49</f>
        <v>7799.46</v>
      </c>
      <c r="E25" s="53">
        <f t="shared" si="0"/>
        <v>0.39184602399469465</v>
      </c>
    </row>
    <row r="26" spans="1:6" ht="17.25" customHeight="1" x14ac:dyDescent="0.2">
      <c r="A26" s="52" t="s">
        <v>48</v>
      </c>
      <c r="B26" s="29" t="s">
        <v>27</v>
      </c>
      <c r="C26" s="30"/>
      <c r="D26" s="37">
        <f>[1]ОСТАТОК!$AE$49</f>
        <v>70742.170000000013</v>
      </c>
      <c r="E26" s="53">
        <f t="shared" si="0"/>
        <v>3.5540970840618158</v>
      </c>
    </row>
    <row r="27" spans="1:6" ht="14.25" customHeight="1" x14ac:dyDescent="0.2">
      <c r="A27" s="52" t="s">
        <v>49</v>
      </c>
      <c r="B27" s="55" t="s">
        <v>28</v>
      </c>
      <c r="C27" s="56"/>
      <c r="D27" s="37">
        <f>[1]ОСТАТОК!$AL$49</f>
        <v>92056.930000000008</v>
      </c>
      <c r="E27" s="53">
        <f t="shared" si="0"/>
        <v>4.6249537790639259</v>
      </c>
    </row>
    <row r="28" spans="1:6" ht="32.25" customHeight="1" thickBot="1" x14ac:dyDescent="0.25">
      <c r="A28" s="52" t="s">
        <v>55</v>
      </c>
      <c r="B28" s="85" t="s">
        <v>61</v>
      </c>
      <c r="C28" s="86"/>
      <c r="D28" s="37">
        <f>(E5*1%)+(D12*1%)</f>
        <v>1310.2929999999999</v>
      </c>
      <c r="E28" s="53">
        <f t="shared" si="0"/>
        <v>6.5829314121500768E-2</v>
      </c>
    </row>
    <row r="29" spans="1:6" ht="36.75" customHeight="1" thickBot="1" x14ac:dyDescent="0.25">
      <c r="A29" s="57" t="s">
        <v>50</v>
      </c>
      <c r="B29" s="81" t="s">
        <v>32</v>
      </c>
      <c r="C29" s="81"/>
      <c r="D29" s="58">
        <f>D11+D8+D12-D13</f>
        <v>-13659.253869999986</v>
      </c>
      <c r="E29" s="59">
        <f t="shared" si="0"/>
        <v>-0.68624293472799913</v>
      </c>
    </row>
    <row r="31" spans="1:6" x14ac:dyDescent="0.2">
      <c r="B31" s="31" t="s">
        <v>58</v>
      </c>
    </row>
    <row r="35" spans="2:5" ht="25.5" x14ac:dyDescent="0.2">
      <c r="B35" s="31" t="s">
        <v>51</v>
      </c>
      <c r="D35" s="33" t="s">
        <v>52</v>
      </c>
    </row>
    <row r="37" spans="2:5" x14ac:dyDescent="0.2">
      <c r="B37" s="31" t="s">
        <v>53</v>
      </c>
      <c r="D37" s="33" t="s">
        <v>54</v>
      </c>
    </row>
    <row r="40" spans="2:5" ht="25.5" customHeight="1" x14ac:dyDescent="0.2">
      <c r="D40" s="70"/>
      <c r="E40" s="70"/>
    </row>
  </sheetData>
  <mergeCells count="16">
    <mergeCell ref="B1:F1"/>
    <mergeCell ref="B7:C7"/>
    <mergeCell ref="B8:C8"/>
    <mergeCell ref="B11:C11"/>
    <mergeCell ref="B10:C10"/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2014-05-14T10:19:27Z</cp:lastPrinted>
  <dcterms:created xsi:type="dcterms:W3CDTF">2002-02-11T05:58:42Z</dcterms:created>
  <dcterms:modified xsi:type="dcterms:W3CDTF">2014-05-14T10:19:29Z</dcterms:modified>
</cp:coreProperties>
</file>