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900" windowWidth="13365" windowHeight="948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5" i="1" l="1"/>
  <c r="D20" i="1"/>
  <c r="D19" i="1"/>
  <c r="D18" i="1"/>
  <c r="D17" i="1"/>
  <c r="D16" i="1"/>
  <c r="D15" i="1"/>
  <c r="D14" i="1" s="1"/>
  <c r="D12" i="1"/>
  <c r="D8" i="1"/>
  <c r="D7" i="1"/>
  <c r="F4" i="1"/>
  <c r="F5" i="1"/>
  <c r="E5" i="1"/>
  <c r="E4" i="1"/>
  <c r="D5" i="1"/>
  <c r="D4" i="1"/>
  <c r="E22" i="1" l="1"/>
  <c r="E21" i="1"/>
  <c r="E23" i="1"/>
  <c r="D11" i="1"/>
  <c r="E20" i="1" l="1"/>
  <c r="D30" i="1" l="1"/>
  <c r="E30" i="1" l="1"/>
  <c r="E12" i="1" l="1"/>
  <c r="E25" i="1"/>
  <c r="E19" i="1"/>
  <c r="E18" i="1"/>
  <c r="E16" i="1"/>
  <c r="E11" i="1" l="1"/>
  <c r="E15" i="1" l="1"/>
  <c r="E17" i="1" l="1"/>
  <c r="E14" i="1" l="1"/>
  <c r="D29" i="1" l="1"/>
  <c r="E29" i="1" s="1"/>
  <c r="D28" i="1"/>
  <c r="E28" i="1" s="1"/>
  <c r="D27" i="1"/>
  <c r="E27" i="1" s="1"/>
  <c r="D26" i="1" l="1"/>
  <c r="E26" i="1" l="1"/>
  <c r="D24" i="1"/>
  <c r="E24" i="1" l="1"/>
  <c r="D13" i="1"/>
  <c r="E13" i="1" l="1"/>
  <c r="D31" i="1"/>
  <c r="E31" i="1" s="1"/>
</calcChain>
</file>

<file path=xl/sharedStrings.xml><?xml version="1.0" encoding="utf-8"?>
<sst xmlns="http://schemas.openxmlformats.org/spreadsheetml/2006/main" count="70" uniqueCount="70">
  <si>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</si>
  <si>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</si>
  <si>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</si>
  <si>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</si>
  <si>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</si>
  <si>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</si>
  <si>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</si>
  <si>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</si>
  <si>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</si>
  <si>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</si>
  <si>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</si>
  <si>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</si>
  <si>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</si>
  <si>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</si>
  <si>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</si>
  <si>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</si>
  <si>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</si>
  <si>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</si>
  <si>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</si>
  <si>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</si>
  <si>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</si>
  <si>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</si>
  <si>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</si>
  <si>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</si>
  <si>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</si>
  <si>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</si>
  <si>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</si>
  <si>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</si>
  <si>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</si>
  <si>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</si>
  <si>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</si>
  <si>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</si>
  <si>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</si>
  <si>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</si>
  <si>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</si>
  <si>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</si>
  <si>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</si>
  <si>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</si>
  <si>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</si>
  <si>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</si>
  <si>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</si>
  <si>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</si>
  <si>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</si>
  <si>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</si>
  <si>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</si>
  <si>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</si>
  <si>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</si>
  <si>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</si>
  <si>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</si>
  <si>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</si>
  <si>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</si>
  <si>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</si>
  <si>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</si>
  <si>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</si>
  <si>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</si>
  <si>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Поступило от провайдеров (за размещение оборудования)</t>
  </si>
  <si>
    <t>Аварийное обслуживание  водоснабжения , систем центрального отопления</t>
  </si>
  <si>
    <t>Налог на доходы (УСН) по строке электроэнергия, поступления от провайдеров</t>
  </si>
  <si>
    <t>Доходы по содержанию и техническому обслуживанию, тех.обслуживание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</si>
  <si>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М. Жукова 42/311</t>
  </si>
  <si>
    <t>3.1.7.</t>
  </si>
  <si>
    <t>3.1.8.</t>
  </si>
  <si>
    <t>3.1.9.</t>
  </si>
  <si>
    <t>ООО «Ставропольлифт»</t>
  </si>
  <si>
    <t>Обслуживание и ремонт лифтового оборудования</t>
  </si>
  <si>
    <t>ООО «Промбезопасность»</t>
  </si>
  <si>
    <t>Техническое освидетельствование лифтов</t>
  </si>
  <si>
    <t>ОАО "Страховое общество ГУТА Страхование"</t>
  </si>
  <si>
    <t>Страхование лифта</t>
  </si>
  <si>
    <t>Приложение на 8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</si>
</sst>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47">
          <cell r="O47">
            <v>317267.12999999995</v>
          </cell>
          <cell r="Q47">
            <v>310895.96999999997</v>
          </cell>
          <cell r="W47">
            <v>32596.01</v>
          </cell>
        </row>
      </sheetData>
      <sheetData sheetId="1">
        <row r="47">
          <cell r="AA47">
            <v>145447.34</v>
          </cell>
          <cell r="AE47">
            <v>181819.07</v>
          </cell>
          <cell r="AG47">
            <v>17055.41</v>
          </cell>
        </row>
      </sheetData>
      <sheetData sheetId="2"/>
      <sheetData sheetId="3">
        <row r="10">
          <cell r="C10">
            <v>2090</v>
          </cell>
          <cell r="Q10">
            <v>8852.9500000000007</v>
          </cell>
          <cell r="AN10">
            <v>1408</v>
          </cell>
          <cell r="AZ10">
            <v>0</v>
          </cell>
          <cell r="BN10">
            <v>2273.424</v>
          </cell>
          <cell r="BQ10">
            <v>1644.55</v>
          </cell>
        </row>
      </sheetData>
      <sheetData sheetId="4"/>
      <sheetData sheetId="5"/>
      <sheetData sheetId="6"/>
      <sheetData sheetId="7"/>
      <sheetData sheetId="8">
        <row r="10">
          <cell r="D10">
            <v>2990.71</v>
          </cell>
          <cell r="E10">
            <v>1760</v>
          </cell>
          <cell r="H10">
            <v>62449.200000000004</v>
          </cell>
          <cell r="J10">
            <v>11922.210775</v>
          </cell>
          <cell r="Q10">
            <v>3610.15</v>
          </cell>
          <cell r="X10">
            <v>1113.52</v>
          </cell>
          <cell r="AE10">
            <v>73663.649999999994</v>
          </cell>
          <cell r="AL10">
            <v>64382.64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22" zoomScaleSheetLayoutView="75" workbookViewId="0">
      <selection activeCell="E26" sqref="E26:E29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59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ТО'!$O$47</f>
        <v>317267.12999999995</v>
      </c>
      <c r="E4" s="10">
        <f>'[1]Начисление ТО'!$Q$47+'[1]Начисление ТО'!$V$47</f>
        <v>310895.96999999997</v>
      </c>
      <c r="F4" s="66">
        <f>'[1]Начисление ТО'!$W$47</f>
        <v>32596.01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Эл.Эн'!$AA$47</f>
        <v>145447.34</v>
      </c>
      <c r="E5" s="12">
        <f>'[1]Начисление Эл.Эн'!$AE$47+'[1]Начисление Эл.Эн'!$AF$47</f>
        <v>181819.07</v>
      </c>
      <c r="F5" s="13">
        <f>'[1]Начисление Эл.Эн'!$AG$47</f>
        <v>17055.41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[1]Подрядчики!$C$10</f>
        <v>2090</v>
      </c>
      <c r="E7" s="17"/>
      <c r="F7" s="18"/>
    </row>
    <row r="8" spans="1:8" s="19" customFormat="1" ht="27.75" customHeight="1" outlineLevel="1" x14ac:dyDescent="0.2">
      <c r="A8" s="14"/>
      <c r="B8" s="89" t="s">
        <v>32</v>
      </c>
      <c r="C8" s="89"/>
      <c r="D8" s="34">
        <f>[1]ОСТАТОК!$D$10</f>
        <v>2990.71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29</v>
      </c>
      <c r="B10" s="91" t="s">
        <v>9</v>
      </c>
      <c r="C10" s="91"/>
      <c r="D10" s="63" t="s">
        <v>28</v>
      </c>
      <c r="E10" s="64" t="s">
        <v>30</v>
      </c>
    </row>
    <row r="11" spans="1:8" s="40" customFormat="1" ht="43.5" customHeight="1" x14ac:dyDescent="0.2">
      <c r="A11" s="60" t="s">
        <v>33</v>
      </c>
      <c r="B11" s="90" t="s">
        <v>58</v>
      </c>
      <c r="C11" s="90"/>
      <c r="D11" s="67">
        <f>E4</f>
        <v>310895.96999999997</v>
      </c>
      <c r="E11" s="61">
        <f>D11/$D$7/12</f>
        <v>12.396171052631578</v>
      </c>
      <c r="G11" s="22"/>
      <c r="H11" s="23"/>
    </row>
    <row r="12" spans="1:8" s="40" customFormat="1" ht="24" customHeight="1" x14ac:dyDescent="0.2">
      <c r="A12" s="47" t="s">
        <v>34</v>
      </c>
      <c r="B12" s="68" t="s">
        <v>55</v>
      </c>
      <c r="C12" s="69"/>
      <c r="D12" s="39">
        <f>[1]ОСТАТОК!$E$10</f>
        <v>1760</v>
      </c>
      <c r="E12" s="48">
        <f t="shared" ref="E12:E31" si="0">D12/$D$7/12</f>
        <v>7.0175438596491224E-2</v>
      </c>
      <c r="G12" s="22"/>
      <c r="H12" s="23"/>
    </row>
    <row r="13" spans="1:8" s="40" customFormat="1" ht="26.25" customHeight="1" x14ac:dyDescent="0.2">
      <c r="A13" s="49" t="s">
        <v>35</v>
      </c>
      <c r="B13" s="82" t="s">
        <v>10</v>
      </c>
      <c r="C13" s="83"/>
      <c r="D13" s="38">
        <f>D14+D24</f>
        <v>341045.19547500007</v>
      </c>
      <c r="E13" s="48">
        <f t="shared" si="0"/>
        <v>13.598293280502396</v>
      </c>
      <c r="F13" s="41"/>
    </row>
    <row r="14" spans="1:8" s="44" customFormat="1" x14ac:dyDescent="0.2">
      <c r="A14" s="50" t="s">
        <v>36</v>
      </c>
      <c r="B14" s="84" t="s">
        <v>11</v>
      </c>
      <c r="C14" s="84"/>
      <c r="D14" s="45">
        <f>SUM(D15:D23)</f>
        <v>133990.244775</v>
      </c>
      <c r="E14" s="51">
        <f t="shared" si="0"/>
        <v>5.3425137470095692</v>
      </c>
      <c r="F14" s="46"/>
    </row>
    <row r="15" spans="1:8" ht="42.75" customHeight="1" x14ac:dyDescent="0.2">
      <c r="A15" s="52" t="s">
        <v>37</v>
      </c>
      <c r="B15" s="25" t="s">
        <v>12</v>
      </c>
      <c r="C15" s="25" t="s">
        <v>56</v>
      </c>
      <c r="D15" s="36">
        <f>[1]Подрядчики!$Q$10</f>
        <v>8852.9500000000007</v>
      </c>
      <c r="E15" s="53">
        <f t="shared" si="0"/>
        <v>0.35298843700159493</v>
      </c>
      <c r="F15" s="27"/>
    </row>
    <row r="16" spans="1:8" ht="46.5" customHeight="1" x14ac:dyDescent="0.2">
      <c r="A16" s="52" t="s">
        <v>38</v>
      </c>
      <c r="B16" s="25" t="s">
        <v>13</v>
      </c>
      <c r="C16" s="25" t="s">
        <v>14</v>
      </c>
      <c r="D16" s="36">
        <f>[1]Подрядчики!$BN$10</f>
        <v>2273.424</v>
      </c>
      <c r="E16" s="53">
        <f t="shared" si="0"/>
        <v>9.0646889952153101E-2</v>
      </c>
      <c r="F16" s="27"/>
    </row>
    <row r="17" spans="1:6" x14ac:dyDescent="0.2">
      <c r="A17" s="52" t="s">
        <v>39</v>
      </c>
      <c r="B17" s="25" t="s">
        <v>15</v>
      </c>
      <c r="C17" s="25" t="s">
        <v>16</v>
      </c>
      <c r="D17" s="26">
        <f>[1]Подрядчики!$AN$10</f>
        <v>1408</v>
      </c>
      <c r="E17" s="53">
        <f t="shared" si="0"/>
        <v>5.6140350877192984E-2</v>
      </c>
      <c r="F17" s="27"/>
    </row>
    <row r="18" spans="1:6" ht="25.5" x14ac:dyDescent="0.2">
      <c r="A18" s="52" t="s">
        <v>40</v>
      </c>
      <c r="B18" s="25" t="s">
        <v>17</v>
      </c>
      <c r="C18" s="25" t="s">
        <v>18</v>
      </c>
      <c r="D18" s="26">
        <f>[1]Подрядчики!$AZ$10</f>
        <v>0</v>
      </c>
      <c r="E18" s="53">
        <f t="shared" si="0"/>
        <v>0</v>
      </c>
      <c r="F18" s="27"/>
    </row>
    <row r="19" spans="1:6" x14ac:dyDescent="0.2">
      <c r="A19" s="54" t="s">
        <v>41</v>
      </c>
      <c r="B19" s="25" t="s">
        <v>19</v>
      </c>
      <c r="C19" s="25" t="s">
        <v>20</v>
      </c>
      <c r="D19" s="26">
        <f>[1]Подрядчики!$BQ$10</f>
        <v>1644.55</v>
      </c>
      <c r="E19" s="53">
        <f t="shared" si="0"/>
        <v>6.5572169059011157E-2</v>
      </c>
      <c r="F19" s="27"/>
    </row>
    <row r="20" spans="1:6" ht="15" customHeight="1" x14ac:dyDescent="0.2">
      <c r="A20" s="52" t="s">
        <v>42</v>
      </c>
      <c r="B20" s="28" t="s">
        <v>21</v>
      </c>
      <c r="C20" s="92" t="s">
        <v>22</v>
      </c>
      <c r="D20" s="36">
        <f>[1]ОСТАТОК!$J$10</f>
        <v>11922.210775</v>
      </c>
      <c r="E20" s="53">
        <f t="shared" si="0"/>
        <v>0.47536725578149919</v>
      </c>
      <c r="F20" s="27"/>
    </row>
    <row r="21" spans="1:6" ht="28.5" customHeight="1" x14ac:dyDescent="0.2">
      <c r="A21" s="52" t="s">
        <v>60</v>
      </c>
      <c r="B21" s="28" t="s">
        <v>65</v>
      </c>
      <c r="C21" s="92" t="s">
        <v>66</v>
      </c>
      <c r="D21" s="36">
        <v>4930.18</v>
      </c>
      <c r="E21" s="53">
        <f t="shared" si="0"/>
        <v>0.19657814992025521</v>
      </c>
      <c r="F21" s="27"/>
    </row>
    <row r="22" spans="1:6" ht="28.5" customHeight="1" x14ac:dyDescent="0.2">
      <c r="A22" s="52" t="s">
        <v>61</v>
      </c>
      <c r="B22" s="28" t="s">
        <v>63</v>
      </c>
      <c r="C22" s="92" t="s">
        <v>64</v>
      </c>
      <c r="D22" s="36">
        <v>100644.59</v>
      </c>
      <c r="E22" s="53">
        <f t="shared" si="0"/>
        <v>4.0129421850079741</v>
      </c>
      <c r="F22" s="27"/>
    </row>
    <row r="23" spans="1:6" ht="39" customHeight="1" x14ac:dyDescent="0.2">
      <c r="A23" s="52" t="s">
        <v>62</v>
      </c>
      <c r="B23" s="28" t="s">
        <v>67</v>
      </c>
      <c r="C23" s="93" t="s">
        <v>68</v>
      </c>
      <c r="D23" s="36">
        <v>2314.34</v>
      </c>
      <c r="E23" s="53">
        <f t="shared" si="0"/>
        <v>9.2278309409888362E-2</v>
      </c>
      <c r="F23" s="27"/>
    </row>
    <row r="24" spans="1:6" s="44" customFormat="1" ht="23.25" customHeight="1" x14ac:dyDescent="0.2">
      <c r="A24" s="50" t="s">
        <v>43</v>
      </c>
      <c r="B24" s="77" t="s">
        <v>4</v>
      </c>
      <c r="C24" s="78"/>
      <c r="D24" s="42">
        <f>SUM(D25:D30)</f>
        <v>207054.95070000004</v>
      </c>
      <c r="E24" s="51">
        <f t="shared" si="0"/>
        <v>8.2557795334928255</v>
      </c>
      <c r="F24" s="43"/>
    </row>
    <row r="25" spans="1:6" ht="16.5" customHeight="1" x14ac:dyDescent="0.2">
      <c r="A25" s="52" t="s">
        <v>44</v>
      </c>
      <c r="B25" s="79" t="s">
        <v>23</v>
      </c>
      <c r="C25" s="80"/>
      <c r="D25" s="37">
        <f>[1]ОСТАТОК!$H$10</f>
        <v>62449.200000000004</v>
      </c>
      <c r="E25" s="53">
        <f t="shared" si="0"/>
        <v>2.4900000000000002</v>
      </c>
    </row>
    <row r="26" spans="1:6" ht="17.25" customHeight="1" x14ac:dyDescent="0.2">
      <c r="A26" s="52" t="s">
        <v>45</v>
      </c>
      <c r="B26" s="29" t="s">
        <v>24</v>
      </c>
      <c r="C26" s="30"/>
      <c r="D26" s="37">
        <f>[1]ОСТАТОК!$Q$10</f>
        <v>3610.15</v>
      </c>
      <c r="E26" s="53">
        <f t="shared" si="0"/>
        <v>0.14394537480063796</v>
      </c>
    </row>
    <row r="27" spans="1:6" ht="15.75" customHeight="1" x14ac:dyDescent="0.2">
      <c r="A27" s="52" t="s">
        <v>46</v>
      </c>
      <c r="B27" s="29" t="s">
        <v>25</v>
      </c>
      <c r="C27" s="30"/>
      <c r="D27" s="37">
        <f>[1]ОСТАТОК!$X$10</f>
        <v>1113.52</v>
      </c>
      <c r="E27" s="53">
        <f t="shared" si="0"/>
        <v>4.4398724082934604E-2</v>
      </c>
    </row>
    <row r="28" spans="1:6" ht="17.25" customHeight="1" x14ac:dyDescent="0.2">
      <c r="A28" s="52" t="s">
        <v>47</v>
      </c>
      <c r="B28" s="29" t="s">
        <v>26</v>
      </c>
      <c r="C28" s="30"/>
      <c r="D28" s="37">
        <f>[1]ОСТАТОК!$AE$10</f>
        <v>73663.649999999994</v>
      </c>
      <c r="E28" s="53">
        <f t="shared" si="0"/>
        <v>2.9371471291866027</v>
      </c>
    </row>
    <row r="29" spans="1:6" ht="14.25" customHeight="1" x14ac:dyDescent="0.2">
      <c r="A29" s="52" t="s">
        <v>48</v>
      </c>
      <c r="B29" s="55" t="s">
        <v>27</v>
      </c>
      <c r="C29" s="56"/>
      <c r="D29" s="37">
        <f>[1]ОСТАТОК!$AL$10</f>
        <v>64382.64</v>
      </c>
      <c r="E29" s="53">
        <f t="shared" si="0"/>
        <v>2.5670909090909091</v>
      </c>
    </row>
    <row r="30" spans="1:6" ht="31.5" customHeight="1" thickBot="1" x14ac:dyDescent="0.25">
      <c r="A30" s="52" t="s">
        <v>54</v>
      </c>
      <c r="B30" s="85" t="s">
        <v>57</v>
      </c>
      <c r="C30" s="86"/>
      <c r="D30" s="37">
        <f>(E5*1%)+(D12*1%)</f>
        <v>1835.7907</v>
      </c>
      <c r="E30" s="53">
        <f t="shared" si="0"/>
        <v>7.319739633173844E-2</v>
      </c>
    </row>
    <row r="31" spans="1:6" ht="36.75" customHeight="1" thickBot="1" x14ac:dyDescent="0.25">
      <c r="A31" s="57" t="s">
        <v>49</v>
      </c>
      <c r="B31" s="81" t="s">
        <v>31</v>
      </c>
      <c r="C31" s="81"/>
      <c r="D31" s="58">
        <f>D11+D8+D12-D13</f>
        <v>-25398.51547500008</v>
      </c>
      <c r="E31" s="59">
        <f t="shared" si="0"/>
        <v>-1.0126999790669888</v>
      </c>
    </row>
    <row r="33" spans="2:5" x14ac:dyDescent="0.2">
      <c r="B33" s="31" t="s">
        <v>69</v>
      </c>
    </row>
    <row r="35" spans="2:5" ht="25.5" x14ac:dyDescent="0.2">
      <c r="B35" s="31" t="s">
        <v>50</v>
      </c>
      <c r="D35" s="33" t="s">
        <v>51</v>
      </c>
    </row>
    <row r="37" spans="2:5" x14ac:dyDescent="0.2">
      <c r="B37" s="31" t="s">
        <v>52</v>
      </c>
      <c r="D37" s="33" t="s">
        <v>53</v>
      </c>
    </row>
    <row r="40" spans="2:5" ht="25.5" customHeight="1" x14ac:dyDescent="0.2">
      <c r="D40" s="70"/>
      <c r="E40" s="70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4:C24"/>
    <mergeCell ref="B25:C25"/>
    <mergeCell ref="B31:C31"/>
    <mergeCell ref="B13:C13"/>
    <mergeCell ref="B14:C14"/>
    <mergeCell ref="B30:C3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2014-04-07T10:48:57Z</cp:lastPrinted>
  <dcterms:created xsi:type="dcterms:W3CDTF">2002-02-11T05:58:42Z</dcterms:created>
  <dcterms:modified xsi:type="dcterms:W3CDTF">2014-04-07T10:49:57Z</dcterms:modified>
</cp:coreProperties>
</file>