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285" windowWidth="14775" windowHeight="1002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D11" i="1" l="1"/>
  <c r="D26" i="1" l="1"/>
  <c r="D25" i="1"/>
  <c r="D24" i="1"/>
  <c r="D23" i="1"/>
  <c r="D22" i="1"/>
  <c r="D20" i="1"/>
  <c r="D19" i="1"/>
  <c r="D18" i="1"/>
  <c r="D17" i="1"/>
  <c r="D16" i="1"/>
  <c r="D15" i="1"/>
  <c r="D12" i="1"/>
  <c r="D7" i="1"/>
  <c r="F5" i="1"/>
  <c r="F4" i="1"/>
  <c r="E5" i="1"/>
  <c r="E4" i="1"/>
  <c r="D5" i="1"/>
  <c r="D4" i="1"/>
  <c r="D27" i="1" l="1"/>
  <c r="E20" i="1" l="1"/>
  <c r="E27" i="1" l="1"/>
  <c r="E12" i="1" l="1"/>
  <c r="E26" i="1"/>
  <c r="E25" i="1"/>
  <c r="E24" i="1"/>
  <c r="E22" i="1"/>
  <c r="E19" i="1"/>
  <c r="E18" i="1"/>
  <c r="E17" i="1"/>
  <c r="E16" i="1"/>
  <c r="E11" i="1" l="1"/>
  <c r="D21" i="1" l="1"/>
  <c r="E23" i="1"/>
  <c r="E21" i="1" l="1"/>
  <c r="D14" i="1" l="1"/>
  <c r="E15" i="1"/>
  <c r="E14" i="1" l="1"/>
  <c r="D13" i="1"/>
  <c r="E13" i="1" l="1"/>
  <c r="D28" i="1"/>
  <c r="E28" i="1" s="1"/>
</calcChain>
</file>

<file path=xl/sharedStrings.xml><?xml version="1.0" encoding="utf-8"?>
<sst xmlns="http://schemas.openxmlformats.org/spreadsheetml/2006/main" count="61" uniqueCount="61">
  <si>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</si>
  <si>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</si>
  <si>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</si>
  <si>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</si>
  <si>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</si>
  <si>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</si>
  <si>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</si>
  <si>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</si>
  <si>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</si>
  <si>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</si>
  <si>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</si>
  <si>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</si>
  <si>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</si>
  <si>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Аварийное обслуживание холодного и горячего водоснабжения , систем центрального отопления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</si>
  <si>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</si>
  <si>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</si>
  <si>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</si>
  <si>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</si>
  <si>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</si>
  <si>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</si>
  <si>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</si>
  <si>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</si>
  <si>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</si>
  <si>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</si>
  <si>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</si>
  <si>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</si>
  <si>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</si>
  <si>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</si>
  <si>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</si>
  <si>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</si>
  <si>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</si>
  <si>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</si>
  <si>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</si>
  <si>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</si>
  <si>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</si>
  <si>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</si>
  <si>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</si>
  <si>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</si>
  <si>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</si>
  <si>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</si>
  <si>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</si>
  <si>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</si>
  <si>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</si>
  <si>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</si>
  <si>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</si>
  <si>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</si>
  <si>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</si>
  <si>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</si>
  <si>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</si>
  <si>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</si>
  <si>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</si>
  <si>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</si>
  <si>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</si>
  <si>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Ведущий экономист</t>
  </si>
  <si>
    <t>Сычева С.А.</t>
  </si>
  <si>
    <t>3.2.6.</t>
  </si>
  <si>
    <t>Доходы по содержанию и техническому обслуживанию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</si>
  <si>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 М. Жукова 42</t>
  </si>
  <si>
    <t>Поступления от провайдеров за размещение оборудования</t>
  </si>
  <si>
    <t>Налог на доходы (УСН) по строке электроэнергия, поступления от провайдеров</t>
  </si>
  <si>
    <t>Приложение на 11  листах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</si>
</sst>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46">
          <cell r="O46">
            <v>661050.59</v>
          </cell>
          <cell r="Q46">
            <v>675853.94</v>
          </cell>
          <cell r="W46">
            <v>14845.18</v>
          </cell>
        </row>
      </sheetData>
      <sheetData sheetId="1">
        <row r="46">
          <cell r="AA46">
            <v>301935.64</v>
          </cell>
          <cell r="AE46">
            <v>409830.86</v>
          </cell>
          <cell r="AG46">
            <v>7820.15</v>
          </cell>
        </row>
      </sheetData>
      <sheetData sheetId="2"/>
      <sheetData sheetId="3">
        <row r="24">
          <cell r="C24">
            <v>3930</v>
          </cell>
          <cell r="Q24">
            <v>32367.34</v>
          </cell>
          <cell r="AN24">
            <v>2728</v>
          </cell>
          <cell r="AZ24">
            <v>90</v>
          </cell>
          <cell r="BN24">
            <v>4418.4480000000003</v>
          </cell>
          <cell r="BQ24">
            <v>3334.92</v>
          </cell>
        </row>
      </sheetData>
      <sheetData sheetId="4"/>
      <sheetData sheetId="5"/>
      <sheetData sheetId="6"/>
      <sheetData sheetId="7"/>
      <sheetData sheetId="8">
        <row r="24">
          <cell r="E24">
            <v>12440</v>
          </cell>
          <cell r="H24">
            <v>117428.40000000001</v>
          </cell>
          <cell r="J24">
            <v>25739.448550000001</v>
          </cell>
          <cell r="Q24">
            <v>25913.68</v>
          </cell>
          <cell r="X24">
            <v>6442.09</v>
          </cell>
          <cell r="AE24">
            <v>140422.21000000002</v>
          </cell>
          <cell r="AL24">
            <v>269567.34000000003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39"/>
  <sheetViews>
    <sheetView tabSelected="1" topLeftCell="A19" zoomScaleSheetLayoutView="75" workbookViewId="0">
      <selection activeCell="D9" sqref="D9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3.8554687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87" t="s">
        <v>57</v>
      </c>
      <c r="C1" s="87"/>
      <c r="D1" s="87"/>
      <c r="E1" s="87"/>
      <c r="F1" s="87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1" t="s">
        <v>1</v>
      </c>
      <c r="C3" s="72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73" t="s">
        <v>5</v>
      </c>
      <c r="C4" s="74"/>
      <c r="D4" s="9">
        <f>'[1]Начисление ТО'!$O$46</f>
        <v>661050.59</v>
      </c>
      <c r="E4" s="10">
        <f>'[1]Начисление ТО'!$Q$46+'[1]Начисление ТО'!$V$46</f>
        <v>675853.94</v>
      </c>
      <c r="F4" s="66">
        <f>'[1]Начисление ТО'!$W$46</f>
        <v>14845.18</v>
      </c>
    </row>
    <row r="5" spans="1:8" s="8" customFormat="1" ht="16.5" customHeight="1" thickBot="1" x14ac:dyDescent="0.25">
      <c r="A5" s="4"/>
      <c r="B5" s="75" t="s">
        <v>6</v>
      </c>
      <c r="C5" s="76"/>
      <c r="D5" s="11">
        <f>'[1]Начисление Эл.Эн'!$AA$46</f>
        <v>301935.64</v>
      </c>
      <c r="E5" s="12">
        <f>'[1]Начисление Эл.Эн'!$AE$46+'[1]Начисление Эл.Эн'!$AF$46</f>
        <v>409830.86</v>
      </c>
      <c r="F5" s="13">
        <f>'[1]Начисление Эл.Эн'!$AG$46</f>
        <v>7820.15</v>
      </c>
    </row>
    <row r="6" spans="1:8" s="19" customFormat="1" ht="15" customHeight="1" outlineLevel="1" x14ac:dyDescent="0.2">
      <c r="A6" s="14"/>
      <c r="B6" s="15"/>
      <c r="C6" s="16"/>
      <c r="D6" s="17"/>
      <c r="E6" s="17"/>
      <c r="F6" s="18"/>
    </row>
    <row r="7" spans="1:8" s="19" customFormat="1" ht="33" customHeight="1" outlineLevel="1" x14ac:dyDescent="0.2">
      <c r="A7" s="14"/>
      <c r="B7" s="88" t="s">
        <v>7</v>
      </c>
      <c r="C7" s="88"/>
      <c r="D7" s="65">
        <f>[1]Подрядчики!$C$24</f>
        <v>3930</v>
      </c>
      <c r="E7" s="17"/>
      <c r="F7" s="18"/>
    </row>
    <row r="8" spans="1:8" s="19" customFormat="1" ht="27.75" customHeight="1" outlineLevel="1" x14ac:dyDescent="0.2">
      <c r="A8" s="14"/>
      <c r="B8" s="89" t="s">
        <v>33</v>
      </c>
      <c r="C8" s="89"/>
      <c r="D8" s="34">
        <v>-43381.05</v>
      </c>
      <c r="E8" s="35" t="s">
        <v>0</v>
      </c>
      <c r="F8" s="18"/>
    </row>
    <row r="9" spans="1:8" s="20" customFormat="1" ht="14.25" customHeight="1" thickBot="1" x14ac:dyDescent="0.25"/>
    <row r="10" spans="1:8" s="21" customFormat="1" ht="14.25" customHeight="1" thickBot="1" x14ac:dyDescent="0.25">
      <c r="A10" s="62" t="s">
        <v>30</v>
      </c>
      <c r="B10" s="91" t="s">
        <v>9</v>
      </c>
      <c r="C10" s="91"/>
      <c r="D10" s="63" t="s">
        <v>29</v>
      </c>
      <c r="E10" s="64" t="s">
        <v>31</v>
      </c>
    </row>
    <row r="11" spans="1:8" s="40" customFormat="1" ht="24" customHeight="1" x14ac:dyDescent="0.2">
      <c r="A11" s="60" t="s">
        <v>34</v>
      </c>
      <c r="B11" s="90" t="s">
        <v>56</v>
      </c>
      <c r="C11" s="90"/>
      <c r="D11" s="67">
        <f>D4</f>
        <v>661050.59</v>
      </c>
      <c r="E11" s="61">
        <f>D11/$D$7/12</f>
        <v>14.017188083121288</v>
      </c>
      <c r="G11" s="22"/>
      <c r="H11" s="23"/>
    </row>
    <row r="12" spans="1:8" s="40" customFormat="1" ht="29.25" customHeight="1" x14ac:dyDescent="0.2">
      <c r="A12" s="47" t="s">
        <v>35</v>
      </c>
      <c r="B12" s="68" t="s">
        <v>58</v>
      </c>
      <c r="C12" s="69"/>
      <c r="D12" s="39">
        <f>[1]ОСТАТОК!$E$24</f>
        <v>12440</v>
      </c>
      <c r="E12" s="48">
        <f t="shared" ref="E12:E28" si="0">D12/$D$7/12</f>
        <v>0.26378286683630198</v>
      </c>
      <c r="G12" s="22"/>
      <c r="H12" s="23"/>
    </row>
    <row r="13" spans="1:8" s="40" customFormat="1" ht="26.25" customHeight="1" x14ac:dyDescent="0.2">
      <c r="A13" s="49" t="s">
        <v>36</v>
      </c>
      <c r="B13" s="82" t="s">
        <v>10</v>
      </c>
      <c r="C13" s="83"/>
      <c r="D13" s="38">
        <f>D14+D21</f>
        <v>632674.58514999994</v>
      </c>
      <c r="E13" s="48">
        <f t="shared" si="0"/>
        <v>13.415491627438506</v>
      </c>
      <c r="F13" s="41"/>
    </row>
    <row r="14" spans="1:8" s="44" customFormat="1" x14ac:dyDescent="0.2">
      <c r="A14" s="50" t="s">
        <v>37</v>
      </c>
      <c r="B14" s="84" t="s">
        <v>11</v>
      </c>
      <c r="C14" s="84"/>
      <c r="D14" s="45">
        <f>SUM(D15:D20)</f>
        <v>68678.15655</v>
      </c>
      <c r="E14" s="51">
        <f t="shared" si="0"/>
        <v>1.4562798250636133</v>
      </c>
      <c r="F14" s="46"/>
    </row>
    <row r="15" spans="1:8" ht="42.75" customHeight="1" x14ac:dyDescent="0.2">
      <c r="A15" s="52" t="s">
        <v>38</v>
      </c>
      <c r="B15" s="25" t="s">
        <v>12</v>
      </c>
      <c r="C15" s="25" t="s">
        <v>13</v>
      </c>
      <c r="D15" s="36">
        <f>[1]Подрядчики!$Q$24</f>
        <v>32367.34</v>
      </c>
      <c r="E15" s="53">
        <f t="shared" si="0"/>
        <v>0.68633036471586095</v>
      </c>
      <c r="F15" s="27"/>
    </row>
    <row r="16" spans="1:8" ht="46.5" customHeight="1" x14ac:dyDescent="0.2">
      <c r="A16" s="52" t="s">
        <v>39</v>
      </c>
      <c r="B16" s="25" t="s">
        <v>14</v>
      </c>
      <c r="C16" s="25" t="s">
        <v>15</v>
      </c>
      <c r="D16" s="36">
        <f>[1]Подрядчики!$BN$24</f>
        <v>4418.4480000000003</v>
      </c>
      <c r="E16" s="53">
        <f t="shared" si="0"/>
        <v>9.3690585241730295E-2</v>
      </c>
      <c r="F16" s="27"/>
    </row>
    <row r="17" spans="1:6" x14ac:dyDescent="0.2">
      <c r="A17" s="52" t="s">
        <v>40</v>
      </c>
      <c r="B17" s="25" t="s">
        <v>16</v>
      </c>
      <c r="C17" s="25" t="s">
        <v>17</v>
      </c>
      <c r="D17" s="26">
        <f>[1]Подрядчики!$AN$24</f>
        <v>2728</v>
      </c>
      <c r="E17" s="53">
        <f t="shared" si="0"/>
        <v>5.7845631891433415E-2</v>
      </c>
      <c r="F17" s="27"/>
    </row>
    <row r="18" spans="1:6" ht="25.5" x14ac:dyDescent="0.2">
      <c r="A18" s="52" t="s">
        <v>41</v>
      </c>
      <c r="B18" s="25" t="s">
        <v>18</v>
      </c>
      <c r="C18" s="25" t="s">
        <v>19</v>
      </c>
      <c r="D18" s="26">
        <f>[1]Подрядчики!$AZ$24</f>
        <v>90</v>
      </c>
      <c r="E18" s="53">
        <f t="shared" si="0"/>
        <v>1.9083969465648854E-3</v>
      </c>
      <c r="F18" s="27"/>
    </row>
    <row r="19" spans="1:6" x14ac:dyDescent="0.2">
      <c r="A19" s="54" t="s">
        <v>42</v>
      </c>
      <c r="B19" s="25" t="s">
        <v>20</v>
      </c>
      <c r="C19" s="25" t="s">
        <v>21</v>
      </c>
      <c r="D19" s="26">
        <f>[1]Подрядчики!$BQ$24</f>
        <v>3334.92</v>
      </c>
      <c r="E19" s="53">
        <f t="shared" si="0"/>
        <v>7.0715012722646312E-2</v>
      </c>
      <c r="F19" s="27"/>
    </row>
    <row r="20" spans="1:6" ht="15" customHeight="1" x14ac:dyDescent="0.2">
      <c r="A20" s="52" t="s">
        <v>43</v>
      </c>
      <c r="B20" s="28" t="s">
        <v>22</v>
      </c>
      <c r="C20" s="28" t="s">
        <v>23</v>
      </c>
      <c r="D20" s="36">
        <f>[1]ОСТАТОК!$J$24</f>
        <v>25739.448550000001</v>
      </c>
      <c r="E20" s="53">
        <f t="shared" si="0"/>
        <v>0.54578983354537747</v>
      </c>
      <c r="F20" s="27"/>
    </row>
    <row r="21" spans="1:6" s="44" customFormat="1" ht="23.25" customHeight="1" x14ac:dyDescent="0.2">
      <c r="A21" s="50" t="s">
        <v>44</v>
      </c>
      <c r="B21" s="77" t="s">
        <v>4</v>
      </c>
      <c r="C21" s="78"/>
      <c r="D21" s="42">
        <f>SUM(D22:D27)</f>
        <v>563996.42859999998</v>
      </c>
      <c r="E21" s="51">
        <f t="shared" si="0"/>
        <v>11.959211802374893</v>
      </c>
      <c r="F21" s="43"/>
    </row>
    <row r="22" spans="1:6" ht="16.5" customHeight="1" x14ac:dyDescent="0.2">
      <c r="A22" s="52" t="s">
        <v>45</v>
      </c>
      <c r="B22" s="79" t="s">
        <v>24</v>
      </c>
      <c r="C22" s="80"/>
      <c r="D22" s="37">
        <f>[1]ОСТАТОК!$H$24</f>
        <v>117428.40000000001</v>
      </c>
      <c r="E22" s="53">
        <f t="shared" si="0"/>
        <v>2.4900000000000002</v>
      </c>
    </row>
    <row r="23" spans="1:6" ht="17.25" customHeight="1" x14ac:dyDescent="0.2">
      <c r="A23" s="52" t="s">
        <v>46</v>
      </c>
      <c r="B23" s="29" t="s">
        <v>25</v>
      </c>
      <c r="C23" s="30"/>
      <c r="D23" s="37">
        <f>[1]ОСТАТОК!$Q$24</f>
        <v>25913.68</v>
      </c>
      <c r="E23" s="53">
        <f t="shared" si="0"/>
        <v>0.54948430873621712</v>
      </c>
    </row>
    <row r="24" spans="1:6" ht="15.75" customHeight="1" x14ac:dyDescent="0.2">
      <c r="A24" s="52" t="s">
        <v>47</v>
      </c>
      <c r="B24" s="29" t="s">
        <v>26</v>
      </c>
      <c r="C24" s="30"/>
      <c r="D24" s="37">
        <f>[1]ОСТАТОК!$X$24</f>
        <v>6442.09</v>
      </c>
      <c r="E24" s="53">
        <f t="shared" si="0"/>
        <v>0.13660072094995759</v>
      </c>
    </row>
    <row r="25" spans="1:6" ht="17.25" customHeight="1" x14ac:dyDescent="0.2">
      <c r="A25" s="52" t="s">
        <v>48</v>
      </c>
      <c r="B25" s="29" t="s">
        <v>27</v>
      </c>
      <c r="C25" s="30"/>
      <c r="D25" s="37">
        <f>[1]ОСТАТОК!$AE$24</f>
        <v>140422.21000000002</v>
      </c>
      <c r="E25" s="53">
        <f t="shared" si="0"/>
        <v>2.9775701865988129</v>
      </c>
    </row>
    <row r="26" spans="1:6" ht="14.25" customHeight="1" x14ac:dyDescent="0.2">
      <c r="A26" s="52" t="s">
        <v>49</v>
      </c>
      <c r="B26" s="55" t="s">
        <v>28</v>
      </c>
      <c r="C26" s="56"/>
      <c r="D26" s="37">
        <f>[1]ОСТАТОК!$AL$24</f>
        <v>269567.34000000003</v>
      </c>
      <c r="E26" s="53">
        <f t="shared" si="0"/>
        <v>5.7160165394402043</v>
      </c>
    </row>
    <row r="27" spans="1:6" ht="32.25" customHeight="1" thickBot="1" x14ac:dyDescent="0.25">
      <c r="A27" s="52" t="s">
        <v>55</v>
      </c>
      <c r="B27" s="85" t="s">
        <v>59</v>
      </c>
      <c r="C27" s="86"/>
      <c r="D27" s="37">
        <f>(E5*1%)+(D12*1%)</f>
        <v>4222.7085999999999</v>
      </c>
      <c r="E27" s="53">
        <f t="shared" si="0"/>
        <v>8.9540046649703151E-2</v>
      </c>
    </row>
    <row r="28" spans="1:6" ht="36.75" customHeight="1" thickBot="1" x14ac:dyDescent="0.25">
      <c r="A28" s="57" t="s">
        <v>50</v>
      </c>
      <c r="B28" s="81" t="s">
        <v>32</v>
      </c>
      <c r="C28" s="81"/>
      <c r="D28" s="58">
        <f>D11+D8+D12-D13</f>
        <v>-2565.0451500000199</v>
      </c>
      <c r="E28" s="59">
        <f t="shared" si="0"/>
        <v>-5.4390270356234525E-2</v>
      </c>
    </row>
    <row r="30" spans="1:6" x14ac:dyDescent="0.2">
      <c r="B30" s="31" t="s">
        <v>60</v>
      </c>
    </row>
    <row r="34" spans="2:5" ht="25.5" x14ac:dyDescent="0.2">
      <c r="B34" s="31" t="s">
        <v>51</v>
      </c>
      <c r="D34" s="33" t="s">
        <v>52</v>
      </c>
    </row>
    <row r="36" spans="2:5" x14ac:dyDescent="0.2">
      <c r="B36" s="31" t="s">
        <v>53</v>
      </c>
      <c r="D36" s="33" t="s">
        <v>54</v>
      </c>
    </row>
    <row r="39" spans="2:5" ht="25.5" customHeight="1" x14ac:dyDescent="0.2">
      <c r="D39" s="70"/>
      <c r="E39" s="70"/>
    </row>
  </sheetData>
  <mergeCells count="16">
    <mergeCell ref="B1:F1"/>
    <mergeCell ref="B7:C7"/>
    <mergeCell ref="B8:C8"/>
    <mergeCell ref="B11:C11"/>
    <mergeCell ref="B10:C10"/>
    <mergeCell ref="B12:C12"/>
    <mergeCell ref="D39:E39"/>
    <mergeCell ref="B3:C3"/>
    <mergeCell ref="B4:C4"/>
    <mergeCell ref="B5:C5"/>
    <mergeCell ref="B21:C21"/>
    <mergeCell ref="B22:C22"/>
    <mergeCell ref="B28:C28"/>
    <mergeCell ref="B13:C13"/>
    <mergeCell ref="B14:C14"/>
    <mergeCell ref="B27:C27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2014-03-11T09:17:58Z</cp:lastPrinted>
  <dcterms:created xsi:type="dcterms:W3CDTF">2002-02-11T05:58:42Z</dcterms:created>
  <dcterms:modified xsi:type="dcterms:W3CDTF">2014-05-22T11:33:22Z</dcterms:modified>
</cp:coreProperties>
</file>