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105" windowWidth="13875" windowHeight="9630"/>
  </bookViews>
  <sheets>
    <sheet name="Локальная смета" sheetId="1" r:id="rId1"/>
  </sheets>
  <externalReferences>
    <externalReference r:id="rId2"/>
  </externalReference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1" i="1"/>
  <c r="D19" i="1"/>
  <c r="D18" i="1"/>
  <c r="D17" i="1"/>
  <c r="D16" i="1"/>
  <c r="D15" i="1"/>
  <c r="D12" i="1"/>
  <c r="D8" i="1"/>
  <c r="D7" i="1"/>
  <c r="F5" i="1"/>
  <c r="F4" i="1"/>
  <c r="E5" i="1"/>
  <c r="E4" i="1"/>
  <c r="D5" i="1"/>
  <c r="D4" i="1"/>
  <c r="D28" i="1" l="1"/>
  <c r="D11" i="1"/>
  <c r="E21" i="1" l="1"/>
  <c r="E20" i="1"/>
  <c r="E28" i="1" l="1"/>
  <c r="E12" i="1" l="1"/>
  <c r="E27" i="1"/>
  <c r="E26" i="1"/>
  <c r="E25" i="1"/>
  <c r="E23" i="1"/>
  <c r="E19" i="1"/>
  <c r="E18" i="1"/>
  <c r="E17" i="1"/>
  <c r="E16" i="1"/>
  <c r="E11" i="1" l="1"/>
  <c r="D22" i="1" l="1"/>
  <c r="E24" i="1"/>
  <c r="E22" i="1" l="1"/>
  <c r="D14" i="1" l="1"/>
  <c r="E15" i="1"/>
  <c r="E14" i="1" l="1"/>
  <c r="D13" i="1"/>
  <c r="E13" i="1" l="1"/>
  <c r="D29" i="1"/>
  <c r="E29" i="1" s="1"/>
</calcChain>
</file>

<file path=xl/sharedStrings.xml><?xml version="1.0" encoding="utf-8"?>
<sst xmlns="http://schemas.openxmlformats.org/spreadsheetml/2006/main" count="62" uniqueCount="61">
  <si>
    <t>руб.</t>
  </si>
  <si>
    <t>Название оказанной услуги</t>
  </si>
  <si>
    <t>Поступило с начала года</t>
  </si>
  <si>
    <t>Задолженность</t>
  </si>
  <si>
    <t>ООО УК "ЖЭУ-2"</t>
  </si>
  <si>
    <t>Содержание и техническое обслуживание</t>
  </si>
  <si>
    <t>Электроэнергия</t>
  </si>
  <si>
    <t>Площадь обслуживания (м2)</t>
  </si>
  <si>
    <t>Начислено за 2013 г.</t>
  </si>
  <si>
    <t>Статьи</t>
  </si>
  <si>
    <t>Расходы по содержанию и техническому обслуживанию</t>
  </si>
  <si>
    <t>Подрядные организации:</t>
  </si>
  <si>
    <t>СМУП "АРС" / МУП "ЖЭУ-7"</t>
  </si>
  <si>
    <t>Аварийное обслуживание холодного и горячего водоснабжения , систем центрального отопления</t>
  </si>
  <si>
    <t>ОАО "МРСК" / ООО "АРП"</t>
  </si>
  <si>
    <t>Аварийное обслуживание внутридомовых электрических сетей и электрической арматуры</t>
  </si>
  <si>
    <t>"Печник"</t>
  </si>
  <si>
    <t>Проверка вентканалов и дымоходов</t>
  </si>
  <si>
    <t>"Микст"</t>
  </si>
  <si>
    <t>Дезинсекция и дератизация подвального помещения</t>
  </si>
  <si>
    <t>"Горгаз"</t>
  </si>
  <si>
    <t>Обслуживание фасадной разводки</t>
  </si>
  <si>
    <t>ОАО "СГРЦ"</t>
  </si>
  <si>
    <t xml:space="preserve">Начисление и сбор платежей </t>
  </si>
  <si>
    <t>Услуги управления:</t>
  </si>
  <si>
    <t>Обслуживание конструктивных элементов здания</t>
  </si>
  <si>
    <t>Содержание внутридомового электротехнического оборудования</t>
  </si>
  <si>
    <t>Содержание внутридомового сантехнического оборудования</t>
  </si>
  <si>
    <t>Санитарное содержание придомовой территории</t>
  </si>
  <si>
    <t>руб./год</t>
  </si>
  <si>
    <t>№ п/п</t>
  </si>
  <si>
    <t>руб./м2</t>
  </si>
  <si>
    <t>Остаток денежных средств                                                             по итогам работы на 01.01. 2014 г.</t>
  </si>
  <si>
    <t>Остаток денежных средств                                                                по итогам работы на 01.01. 2013 г.</t>
  </si>
  <si>
    <t>1.</t>
  </si>
  <si>
    <t>2.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</si>
  <si>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</si>
  <si>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</si>
  <si>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</si>
  <si>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</si>
  <si>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</si>
  <si>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</si>
  <si>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</si>
  <si>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</si>
  <si>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</si>
  <si>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</si>
  <si>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</si>
  <si>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</si>
  <si>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</si>
  <si>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</si>
  <si>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4.</t>
  </si>
  <si>
    <t xml:space="preserve">Генеральный директор </t>
  </si>
  <si>
    <t>Ивахненко Г.В.</t>
  </si>
  <si>
    <t>3.2.6.</t>
  </si>
  <si>
    <t>ОАО "Теплосеть"</t>
  </si>
  <si>
    <t>Обслуживание ОДПУ</t>
  </si>
  <si>
    <t>Доходы по содержанию и техническому обслуживанию</t>
  </si>
  <si>
    <t>Отчет ООО УК "ЖЭУ-2"за   2013 г. по выполненным работам и оказанным услугам по содержанию и техническому обслуживанию  многоквартирного жилого дома по  ул. Мира 299</t>
  </si>
  <si>
    <t xml:space="preserve">Прочие поступления </t>
  </si>
  <si>
    <t>Налог на доходы (УСН) по строке электроэнергия</t>
  </si>
  <si>
    <t>Приложение на 8 листах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</si>
</sst>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/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/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14" fontId="3" fillId="0" borderId="1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 wrapText="1"/>
    </xf>
    <xf numFmtId="2" fontId="2" fillId="0" borderId="18" xfId="0" applyNumberFormat="1" applyFont="1" applyBorder="1"/>
    <xf numFmtId="49" fontId="2" fillId="0" borderId="19" xfId="0" applyNumberFormat="1" applyFont="1" applyBorder="1" applyAlignment="1">
      <alignment horizontal="right" wrapText="1"/>
    </xf>
    <xf numFmtId="2" fontId="2" fillId="0" borderId="2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83;&#1072;&#1074;&#1085;&#1099;&#1081;%20&#1041;&#1091;&#1093;&#1075;&#1072;&#1083;&#1090;&#1077;&#1088;/&#1056;&#1072;&#1073;&#1086;&#1095;&#1080;&#1081;%20&#1089;&#1090;&#1086;&#1083;/&#1069;&#1082;&#1086;&#1085;&#1086;&#1084;&#1080;&#1089;&#1090;-2/&#1084;&#1086;&#1080;%20&#1076;&#1086;&#1082;/&#1057;&#1042;&#1045;&#1058;&#1040;/&#1086;&#1090;&#1095;&#1077;&#1090;%20&#1087;&#1086;%20&#1076;&#1086;&#1084;&#1072;&#1084;/2013/&#1060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ие ТО"/>
      <sheetName val="Начисление Эл.Эн"/>
      <sheetName val="Резервный фонд"/>
      <sheetName val="Подрядчики"/>
      <sheetName val="1 квартал"/>
      <sheetName val="полугодие"/>
      <sheetName val="9 месяцев"/>
      <sheetName val="год"/>
      <sheetName val="ОСТАТОК"/>
      <sheetName val="ТО1"/>
      <sheetName val="ТО2"/>
      <sheetName val="ТО1 (2)"/>
    </sheetNames>
    <sheetDataSet>
      <sheetData sheetId="0">
        <row r="50">
          <cell r="O50">
            <v>232532.13</v>
          </cell>
          <cell r="Q50">
            <v>223857.66</v>
          </cell>
          <cell r="W50">
            <v>33450.410000000003</v>
          </cell>
        </row>
      </sheetData>
      <sheetData sheetId="1">
        <row r="50">
          <cell r="AA50">
            <v>116967.34000000003</v>
          </cell>
          <cell r="AE50">
            <v>152063.19</v>
          </cell>
          <cell r="AG50">
            <v>6822.58</v>
          </cell>
        </row>
      </sheetData>
      <sheetData sheetId="2"/>
      <sheetData sheetId="3">
        <row r="53">
          <cell r="C53">
            <v>1432</v>
          </cell>
          <cell r="Q53">
            <v>13748.740000000002</v>
          </cell>
          <cell r="AN53">
            <v>2088</v>
          </cell>
          <cell r="AZ53">
            <v>78</v>
          </cell>
          <cell r="BN53">
            <v>735.88607999999988</v>
          </cell>
          <cell r="BQ53">
            <v>2770.01</v>
          </cell>
        </row>
      </sheetData>
      <sheetData sheetId="4"/>
      <sheetData sheetId="5"/>
      <sheetData sheetId="6"/>
      <sheetData sheetId="7"/>
      <sheetData sheetId="8">
        <row r="53">
          <cell r="D53">
            <v>353.09</v>
          </cell>
          <cell r="H53">
            <v>42788.160000000003</v>
          </cell>
          <cell r="J53">
            <v>8737.4657000000007</v>
          </cell>
          <cell r="Q53">
            <v>8087.1399999999994</v>
          </cell>
          <cell r="X53">
            <v>2450.0300000000007</v>
          </cell>
          <cell r="AE53">
            <v>57751.630000000005</v>
          </cell>
          <cell r="AL53">
            <v>89095.44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0"/>
  <sheetViews>
    <sheetView tabSelected="1" topLeftCell="A16" zoomScaleSheetLayoutView="75" workbookViewId="0">
      <selection activeCell="C39" sqref="C39"/>
    </sheetView>
  </sheetViews>
  <sheetFormatPr defaultRowHeight="12.75" outlineLevelRow="1" x14ac:dyDescent="0.2"/>
  <cols>
    <col min="1" max="1" width="8.140625" style="2" customWidth="1"/>
    <col min="2" max="2" width="18.7109375" style="31" customWidth="1"/>
    <col min="3" max="3" width="39" style="32" customWidth="1"/>
    <col min="4" max="4" width="13.85546875" style="33" customWidth="1"/>
    <col min="5" max="5" width="13.42578125" style="33" customWidth="1"/>
    <col min="6" max="6" width="17.140625" style="24" customWidth="1"/>
    <col min="7" max="16384" width="9.140625" style="1"/>
  </cols>
  <sheetData>
    <row r="1" spans="1:8" ht="31.5" customHeight="1" x14ac:dyDescent="0.2">
      <c r="B1" s="68" t="s">
        <v>57</v>
      </c>
      <c r="C1" s="68"/>
      <c r="D1" s="68"/>
      <c r="E1" s="68"/>
      <c r="F1" s="68"/>
    </row>
    <row r="2" spans="1:8" ht="31.5" customHeight="1" thickBot="1" x14ac:dyDescent="0.25">
      <c r="B2" s="3"/>
      <c r="C2" s="3"/>
      <c r="D2" s="3"/>
      <c r="E2" s="3"/>
      <c r="F2" s="3"/>
    </row>
    <row r="3" spans="1:8" s="8" customFormat="1" ht="26.25" thickBot="1" x14ac:dyDescent="0.25">
      <c r="A3" s="4"/>
      <c r="B3" s="76" t="s">
        <v>1</v>
      </c>
      <c r="C3" s="77"/>
      <c r="D3" s="5" t="s">
        <v>8</v>
      </c>
      <c r="E3" s="6" t="s">
        <v>2</v>
      </c>
      <c r="F3" s="7" t="s">
        <v>3</v>
      </c>
    </row>
    <row r="4" spans="1:8" s="8" customFormat="1" ht="27" customHeight="1" x14ac:dyDescent="0.2">
      <c r="A4" s="4"/>
      <c r="B4" s="78" t="s">
        <v>5</v>
      </c>
      <c r="C4" s="79"/>
      <c r="D4" s="9">
        <f>'[1]Начисление ТО'!$O$50</f>
        <v>232532.13</v>
      </c>
      <c r="E4" s="10">
        <f>'[1]Начисление ТО'!$Q$50+'[1]Начисление ТО'!$V$50</f>
        <v>223857.66</v>
      </c>
      <c r="F4" s="66">
        <f>'[1]Начисление ТО'!$W$50</f>
        <v>33450.410000000003</v>
      </c>
    </row>
    <row r="5" spans="1:8" s="8" customFormat="1" ht="16.5" customHeight="1" thickBot="1" x14ac:dyDescent="0.25">
      <c r="A5" s="4"/>
      <c r="B5" s="80" t="s">
        <v>6</v>
      </c>
      <c r="C5" s="81"/>
      <c r="D5" s="11">
        <f>'[1]Начисление Эл.Эн'!$AA$50</f>
        <v>116967.34000000003</v>
      </c>
      <c r="E5" s="12">
        <f>'[1]Начисление Эл.Эн'!$AE$50+'[1]Начисление Эл.Эн'!$AF$50</f>
        <v>152063.19</v>
      </c>
      <c r="F5" s="13">
        <f>'[1]Начисление Эл.Эн'!$AG$50</f>
        <v>6822.58</v>
      </c>
    </row>
    <row r="6" spans="1:8" s="19" customFormat="1" ht="15" customHeight="1" outlineLevel="1" x14ac:dyDescent="0.2">
      <c r="A6" s="14"/>
      <c r="B6" s="15"/>
      <c r="C6" s="16"/>
      <c r="D6" s="17"/>
      <c r="E6" s="17"/>
      <c r="F6" s="18"/>
    </row>
    <row r="7" spans="1:8" s="19" customFormat="1" ht="33" customHeight="1" outlineLevel="1" x14ac:dyDescent="0.2">
      <c r="A7" s="14"/>
      <c r="B7" s="69" t="s">
        <v>7</v>
      </c>
      <c r="C7" s="69"/>
      <c r="D7" s="65">
        <f>[1]Подрядчики!$C$53</f>
        <v>1432</v>
      </c>
      <c r="E7" s="17"/>
      <c r="F7" s="18"/>
    </row>
    <row r="8" spans="1:8" s="19" customFormat="1" ht="27.75" customHeight="1" outlineLevel="1" x14ac:dyDescent="0.2">
      <c r="A8" s="14"/>
      <c r="B8" s="70" t="s">
        <v>33</v>
      </c>
      <c r="C8" s="70"/>
      <c r="D8" s="34">
        <f>[1]ОСТАТОК!$D$53</f>
        <v>353.09</v>
      </c>
      <c r="E8" s="35" t="s">
        <v>0</v>
      </c>
      <c r="F8" s="18"/>
    </row>
    <row r="9" spans="1:8" s="20" customFormat="1" ht="14.25" customHeight="1" thickBot="1" x14ac:dyDescent="0.25"/>
    <row r="10" spans="1:8" s="21" customFormat="1" ht="14.25" customHeight="1" thickBot="1" x14ac:dyDescent="0.25">
      <c r="A10" s="62" t="s">
        <v>30</v>
      </c>
      <c r="B10" s="72" t="s">
        <v>9</v>
      </c>
      <c r="C10" s="72"/>
      <c r="D10" s="63" t="s">
        <v>29</v>
      </c>
      <c r="E10" s="64" t="s">
        <v>31</v>
      </c>
    </row>
    <row r="11" spans="1:8" s="40" customFormat="1" ht="43.5" customHeight="1" x14ac:dyDescent="0.2">
      <c r="A11" s="60" t="s">
        <v>34</v>
      </c>
      <c r="B11" s="71" t="s">
        <v>56</v>
      </c>
      <c r="C11" s="71"/>
      <c r="D11" s="67">
        <f>E4</f>
        <v>223857.66</v>
      </c>
      <c r="E11" s="61">
        <f>D11/$D$7/12</f>
        <v>13.027098463687151</v>
      </c>
      <c r="G11" s="22"/>
      <c r="H11" s="23"/>
    </row>
    <row r="12" spans="1:8" s="40" customFormat="1" ht="29.25" customHeight="1" x14ac:dyDescent="0.2">
      <c r="A12" s="47" t="s">
        <v>35</v>
      </c>
      <c r="B12" s="73" t="s">
        <v>58</v>
      </c>
      <c r="C12" s="74"/>
      <c r="D12" s="39">
        <f>[1]ОСТАТОК!$E$53</f>
        <v>0</v>
      </c>
      <c r="E12" s="48">
        <f t="shared" ref="E12:E29" si="0">D12/$D$7/12</f>
        <v>0</v>
      </c>
      <c r="G12" s="22"/>
      <c r="H12" s="23"/>
    </row>
    <row r="13" spans="1:8" s="40" customFormat="1" ht="26.25" customHeight="1" x14ac:dyDescent="0.2">
      <c r="A13" s="49" t="s">
        <v>36</v>
      </c>
      <c r="B13" s="87" t="s">
        <v>10</v>
      </c>
      <c r="C13" s="88"/>
      <c r="D13" s="38">
        <f>D14+D22</f>
        <v>229851.13368000003</v>
      </c>
      <c r="E13" s="48">
        <f t="shared" si="0"/>
        <v>13.375880684357545</v>
      </c>
      <c r="F13" s="41"/>
    </row>
    <row r="14" spans="1:8" s="44" customFormat="1" x14ac:dyDescent="0.2">
      <c r="A14" s="50" t="s">
        <v>37</v>
      </c>
      <c r="B14" s="89" t="s">
        <v>11</v>
      </c>
      <c r="C14" s="89"/>
      <c r="D14" s="45">
        <f>SUM(D15:D21)</f>
        <v>28158.101780000005</v>
      </c>
      <c r="E14" s="51">
        <f t="shared" si="0"/>
        <v>1.6386232413873374</v>
      </c>
      <c r="F14" s="46"/>
    </row>
    <row r="15" spans="1:8" ht="42.75" customHeight="1" x14ac:dyDescent="0.2">
      <c r="A15" s="52" t="s">
        <v>38</v>
      </c>
      <c r="B15" s="25" t="s">
        <v>12</v>
      </c>
      <c r="C15" s="25" t="s">
        <v>13</v>
      </c>
      <c r="D15" s="36">
        <f>[1]Подрядчики!$Q$53</f>
        <v>13748.740000000002</v>
      </c>
      <c r="E15" s="53">
        <f t="shared" si="0"/>
        <v>0.80008961824953451</v>
      </c>
      <c r="F15" s="27"/>
    </row>
    <row r="16" spans="1:8" ht="46.5" customHeight="1" x14ac:dyDescent="0.2">
      <c r="A16" s="52" t="s">
        <v>39</v>
      </c>
      <c r="B16" s="25" t="s">
        <v>14</v>
      </c>
      <c r="C16" s="25" t="s">
        <v>15</v>
      </c>
      <c r="D16" s="36">
        <f>[1]Подрядчики!$BN$53</f>
        <v>735.88607999999988</v>
      </c>
      <c r="E16" s="53">
        <f t="shared" si="0"/>
        <v>4.2823910614525139E-2</v>
      </c>
      <c r="F16" s="27"/>
    </row>
    <row r="17" spans="1:6" x14ac:dyDescent="0.2">
      <c r="A17" s="52" t="s">
        <v>40</v>
      </c>
      <c r="B17" s="25" t="s">
        <v>16</v>
      </c>
      <c r="C17" s="25" t="s">
        <v>17</v>
      </c>
      <c r="D17" s="26">
        <f>[1]Подрядчики!$AN$53</f>
        <v>2088</v>
      </c>
      <c r="E17" s="53">
        <f t="shared" si="0"/>
        <v>0.12150837988826817</v>
      </c>
      <c r="F17" s="27"/>
    </row>
    <row r="18" spans="1:6" ht="25.5" x14ac:dyDescent="0.2">
      <c r="A18" s="52" t="s">
        <v>41</v>
      </c>
      <c r="B18" s="25" t="s">
        <v>18</v>
      </c>
      <c r="C18" s="25" t="s">
        <v>19</v>
      </c>
      <c r="D18" s="26">
        <f>[1]Подрядчики!$AZ$53</f>
        <v>78</v>
      </c>
      <c r="E18" s="53">
        <f t="shared" si="0"/>
        <v>4.5391061452513962E-3</v>
      </c>
      <c r="F18" s="27"/>
    </row>
    <row r="19" spans="1:6" x14ac:dyDescent="0.2">
      <c r="A19" s="54" t="s">
        <v>42</v>
      </c>
      <c r="B19" s="25" t="s">
        <v>20</v>
      </c>
      <c r="C19" s="25" t="s">
        <v>21</v>
      </c>
      <c r="D19" s="26">
        <f>[1]Подрядчики!$BQ$53</f>
        <v>2770.01</v>
      </c>
      <c r="E19" s="53">
        <f t="shared" si="0"/>
        <v>0.16119704376163876</v>
      </c>
      <c r="F19" s="27"/>
    </row>
    <row r="20" spans="1:6" hidden="1" x14ac:dyDescent="0.2">
      <c r="A20" s="54" t="s">
        <v>43</v>
      </c>
      <c r="B20" s="28" t="s">
        <v>54</v>
      </c>
      <c r="C20" s="28" t="s">
        <v>55</v>
      </c>
      <c r="D20" s="26"/>
      <c r="E20" s="53">
        <f t="shared" si="0"/>
        <v>0</v>
      </c>
      <c r="F20" s="27"/>
    </row>
    <row r="21" spans="1:6" ht="15" customHeight="1" x14ac:dyDescent="0.2">
      <c r="A21" s="52" t="s">
        <v>43</v>
      </c>
      <c r="B21" s="28" t="s">
        <v>22</v>
      </c>
      <c r="C21" s="28" t="s">
        <v>23</v>
      </c>
      <c r="D21" s="36">
        <f>[1]ОСТАТОК!$J$53</f>
        <v>8737.4657000000007</v>
      </c>
      <c r="E21" s="53">
        <f t="shared" si="0"/>
        <v>0.50846518272811925</v>
      </c>
      <c r="F21" s="27"/>
    </row>
    <row r="22" spans="1:6" s="44" customFormat="1" ht="23.25" customHeight="1" x14ac:dyDescent="0.2">
      <c r="A22" s="50" t="s">
        <v>44</v>
      </c>
      <c r="B22" s="82" t="s">
        <v>4</v>
      </c>
      <c r="C22" s="83"/>
      <c r="D22" s="42">
        <f>SUM(D23:D28)</f>
        <v>201693.03190000003</v>
      </c>
      <c r="E22" s="51">
        <f t="shared" si="0"/>
        <v>11.737257442970206</v>
      </c>
      <c r="F22" s="43"/>
    </row>
    <row r="23" spans="1:6" ht="16.5" customHeight="1" x14ac:dyDescent="0.2">
      <c r="A23" s="52" t="s">
        <v>45</v>
      </c>
      <c r="B23" s="84" t="s">
        <v>24</v>
      </c>
      <c r="C23" s="85"/>
      <c r="D23" s="37">
        <f>[1]ОСТАТОК!$H$53</f>
        <v>42788.160000000003</v>
      </c>
      <c r="E23" s="53">
        <f t="shared" si="0"/>
        <v>2.4900000000000002</v>
      </c>
    </row>
    <row r="24" spans="1:6" ht="17.25" customHeight="1" x14ac:dyDescent="0.2">
      <c r="A24" s="52" t="s">
        <v>46</v>
      </c>
      <c r="B24" s="29" t="s">
        <v>25</v>
      </c>
      <c r="C24" s="30"/>
      <c r="D24" s="37">
        <f>[1]ОСТАТОК!$Q$53</f>
        <v>8087.1399999999994</v>
      </c>
      <c r="E24" s="53">
        <f t="shared" si="0"/>
        <v>0.47062034450651763</v>
      </c>
    </row>
    <row r="25" spans="1:6" ht="15.75" customHeight="1" x14ac:dyDescent="0.2">
      <c r="A25" s="52" t="s">
        <v>47</v>
      </c>
      <c r="B25" s="29" t="s">
        <v>26</v>
      </c>
      <c r="C25" s="30"/>
      <c r="D25" s="37">
        <f>[1]ОСТАТОК!$X$53</f>
        <v>2450.0300000000007</v>
      </c>
      <c r="E25" s="53">
        <f t="shared" si="0"/>
        <v>0.14257623370577285</v>
      </c>
    </row>
    <row r="26" spans="1:6" ht="17.25" customHeight="1" x14ac:dyDescent="0.2">
      <c r="A26" s="52" t="s">
        <v>48</v>
      </c>
      <c r="B26" s="29" t="s">
        <v>27</v>
      </c>
      <c r="C26" s="30"/>
      <c r="D26" s="37">
        <f>[1]ОСТАТОК!$AE$53</f>
        <v>57751.630000000005</v>
      </c>
      <c r="E26" s="53">
        <f t="shared" si="0"/>
        <v>3.3607792132216017</v>
      </c>
    </row>
    <row r="27" spans="1:6" ht="14.25" customHeight="1" x14ac:dyDescent="0.2">
      <c r="A27" s="52" t="s">
        <v>49</v>
      </c>
      <c r="B27" s="55" t="s">
        <v>28</v>
      </c>
      <c r="C27" s="56"/>
      <c r="D27" s="37">
        <f>[1]ОСТАТОК!$AL$53</f>
        <v>89095.44</v>
      </c>
      <c r="E27" s="53">
        <f t="shared" si="0"/>
        <v>5.1847905027932963</v>
      </c>
    </row>
    <row r="28" spans="1:6" ht="32.25" customHeight="1" thickBot="1" x14ac:dyDescent="0.25">
      <c r="A28" s="52" t="s">
        <v>53</v>
      </c>
      <c r="B28" s="90" t="s">
        <v>59</v>
      </c>
      <c r="C28" s="91"/>
      <c r="D28" s="37">
        <f>(E5*1%)+(D12*1%)</f>
        <v>1520.6319000000001</v>
      </c>
      <c r="E28" s="53">
        <f t="shared" si="0"/>
        <v>8.8491148743016765E-2</v>
      </c>
    </row>
    <row r="29" spans="1:6" ht="36.75" customHeight="1" thickBot="1" x14ac:dyDescent="0.25">
      <c r="A29" s="57" t="s">
        <v>50</v>
      </c>
      <c r="B29" s="86" t="s">
        <v>32</v>
      </c>
      <c r="C29" s="86"/>
      <c r="D29" s="58">
        <f>D11+D8+D12-D13</f>
        <v>-5640.3836800000281</v>
      </c>
      <c r="E29" s="59">
        <f t="shared" si="0"/>
        <v>-0.32823461824953609</v>
      </c>
    </row>
    <row r="31" spans="1:6" x14ac:dyDescent="0.2">
      <c r="B31" s="31" t="s">
        <v>60</v>
      </c>
    </row>
    <row r="35" spans="2:5" ht="25.5" x14ac:dyDescent="0.2">
      <c r="B35" s="31" t="s">
        <v>51</v>
      </c>
      <c r="D35" s="33" t="s">
        <v>52</v>
      </c>
    </row>
    <row r="40" spans="2:5" ht="25.5" customHeight="1" x14ac:dyDescent="0.2">
      <c r="D40" s="75"/>
      <c r="E40" s="75"/>
    </row>
  </sheetData>
  <mergeCells count="16">
    <mergeCell ref="B12:C12"/>
    <mergeCell ref="D40:E40"/>
    <mergeCell ref="B3:C3"/>
    <mergeCell ref="B4:C4"/>
    <mergeCell ref="B5:C5"/>
    <mergeCell ref="B22:C22"/>
    <mergeCell ref="B23:C23"/>
    <mergeCell ref="B29:C29"/>
    <mergeCell ref="B13:C13"/>
    <mergeCell ref="B14:C14"/>
    <mergeCell ref="B28:C28"/>
    <mergeCell ref="B1:F1"/>
    <mergeCell ref="B7:C7"/>
    <mergeCell ref="B8:C8"/>
    <mergeCell ref="B11:C11"/>
    <mergeCell ref="B10:C10"/>
  </mergeCells>
  <phoneticPr fontId="1" type="noConversion"/>
  <pageMargins left="0.39370078740157483" right="0" top="0.51181102362204722" bottom="0.39370078740157483" header="0.31496062992125984" footer="0.19685039370078741"/>
  <pageSetup paperSize="9" scale="91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2014-07-07T12:06:28Z</cp:lastPrinted>
  <dcterms:created xsi:type="dcterms:W3CDTF">2002-02-11T05:58:42Z</dcterms:created>
  <dcterms:modified xsi:type="dcterms:W3CDTF">2014-07-07T12:07:03Z</dcterms:modified>
</cp:coreProperties>
</file>