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7590" tabRatio="829" activeTab="0"/>
  </bookViews>
  <sheets>
    <sheet name="20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comments1.xml><?xml version="1.0" encoding="utf-8"?>
<comments xmlns="http://schemas.openxmlformats.org/spreadsheetml/2006/main">
  <authors>
    <author>Главный Бухгалтер</author>
  </authors>
  <commentList>
    <comment ref="C68" authorId="0">
      <text>
        <r>
          <rPr>
            <b/>
            <sz val="8"/>
            <rFont val="Tahoma"/>
            <family val="0"/>
          </rPr>
          <t>Главный Бухгалтер:</t>
        </r>
        <r>
          <rPr>
            <sz val="8"/>
            <rFont val="Tahoma"/>
            <family val="0"/>
          </rPr>
          <t xml:space="preserve">
-3500</t>
        </r>
      </text>
    </comment>
    <comment ref="E68" authorId="0">
      <text>
        <r>
          <rPr>
            <b/>
            <sz val="8"/>
            <rFont val="Tahoma"/>
            <family val="0"/>
          </rPr>
          <t>Главный Бухгалтер:</t>
        </r>
        <r>
          <rPr>
            <sz val="8"/>
            <rFont val="Tahoma"/>
            <family val="0"/>
          </rPr>
          <t xml:space="preserve">
-3500
</t>
        </r>
      </text>
    </comment>
  </commentList>
</comments>
</file>

<file path=xl/sharedStrings.xml><?xml version="1.0" encoding="utf-8"?>
<sst xmlns="http://schemas.openxmlformats.org/spreadsheetml/2006/main" count="95" uniqueCount="77">
  <si>
    <t>МУП "ЖЭУ-2" г. Ставрополя</t>
  </si>
  <si>
    <t>Итого:</t>
  </si>
  <si>
    <t>Обслуживание конструктивных элементов здания</t>
  </si>
  <si>
    <t>Оплата труда:</t>
  </si>
  <si>
    <t>Обслуживание внутридомового оборудования</t>
  </si>
  <si>
    <t>Санитарное содержание придомовой территории</t>
  </si>
  <si>
    <t>Оплата труда</t>
  </si>
  <si>
    <t>Накладные</t>
  </si>
  <si>
    <t>Подрядчики</t>
  </si>
  <si>
    <t>Тариф</t>
  </si>
  <si>
    <t>ООО УК "ЖЭУ-2"</t>
  </si>
  <si>
    <t>Материалы</t>
  </si>
  <si>
    <t>Подрядные организации</t>
  </si>
  <si>
    <r>
      <t>ООО УК "ЖЭУ-2"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Услуги управления</t>
    </r>
  </si>
  <si>
    <r>
      <t>ОАО "СГРЦ"</t>
    </r>
    <r>
      <rPr>
        <sz val="10"/>
        <rFont val="Arial"/>
        <family val="0"/>
      </rPr>
      <t xml:space="preserve"> - </t>
    </r>
    <r>
      <rPr>
        <i/>
        <sz val="10"/>
        <rFont val="Arial"/>
        <family val="2"/>
      </rPr>
      <t>начисление и сбор платежей</t>
    </r>
  </si>
  <si>
    <r>
      <t>СМУП "АРС"</t>
    </r>
    <r>
      <rPr>
        <sz val="10"/>
        <rFont val="Arial"/>
        <family val="0"/>
      </rPr>
      <t xml:space="preserve">- </t>
    </r>
    <r>
      <rPr>
        <i/>
        <sz val="10"/>
        <rFont val="Arial"/>
        <family val="2"/>
      </rPr>
      <t>аварийное обслуживание холодного и горячего водоснабжения</t>
    </r>
  </si>
  <si>
    <r>
      <t>СМУП "АРС"</t>
    </r>
    <r>
      <rPr>
        <sz val="10"/>
        <rFont val="Arial"/>
        <family val="0"/>
      </rPr>
      <t xml:space="preserve">- </t>
    </r>
    <r>
      <rPr>
        <i/>
        <sz val="10"/>
        <rFont val="Arial"/>
        <family val="2"/>
      </rPr>
      <t>аварийное обслуживание систем центрального отопления</t>
    </r>
  </si>
  <si>
    <r>
      <t>ООО "Ставропольэлектросеть"-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аварийное обслуживание внутридомовых электрических сетей и электрической арматуры</t>
    </r>
  </si>
  <si>
    <r>
      <t>ООО "Печник"</t>
    </r>
    <r>
      <rPr>
        <sz val="10"/>
        <rFont val="Arial"/>
        <family val="0"/>
      </rPr>
      <t xml:space="preserve"> - </t>
    </r>
    <r>
      <rPr>
        <i/>
        <sz val="10"/>
        <rFont val="Arial"/>
        <family val="2"/>
      </rPr>
      <t>обследование вентканалов</t>
    </r>
  </si>
  <si>
    <r>
      <t xml:space="preserve">ООО "Ставропольгоргаз" </t>
    </r>
    <r>
      <rPr>
        <sz val="10"/>
        <rFont val="Arial"/>
        <family val="0"/>
      </rPr>
      <t xml:space="preserve">- </t>
    </r>
    <r>
      <rPr>
        <i/>
        <sz val="10"/>
        <rFont val="Arial"/>
        <family val="2"/>
      </rPr>
      <t>обслуживание фасадной разводки</t>
    </r>
  </si>
  <si>
    <t>Техническое обслуживание общедомовой системы отопления:</t>
  </si>
  <si>
    <t>Техническое обслуживание общедомовой системы канализации:</t>
  </si>
  <si>
    <t xml:space="preserve">Техническое обслуживание электрических устройств мест общего пользования </t>
  </si>
  <si>
    <t xml:space="preserve"> - подметание свежевыпавшего снега</t>
  </si>
  <si>
    <t xml:space="preserve"> - очистка территории от уплотненного снега</t>
  </si>
  <si>
    <t xml:space="preserve"> - очистка территории от наледи и льда</t>
  </si>
  <si>
    <t>Статьи затрат:</t>
  </si>
  <si>
    <t>Генеральный директор</t>
  </si>
  <si>
    <t>Техническое обслуживание общедомовой системы хол. и гор. водоснабжения</t>
  </si>
  <si>
    <t>Отчисления на социальные нужды</t>
  </si>
  <si>
    <t>Общецеховые, Общеэксплуатационные расходы</t>
  </si>
  <si>
    <t xml:space="preserve">Оплата труда </t>
  </si>
  <si>
    <t>Ведущий экономист</t>
  </si>
  <si>
    <t>м2</t>
  </si>
  <si>
    <t>Общая площадь дома:</t>
  </si>
  <si>
    <t>руб./1 м2 в месяц</t>
  </si>
  <si>
    <t>С.А. Сычева</t>
  </si>
  <si>
    <t xml:space="preserve"> - подметание в летний период</t>
  </si>
  <si>
    <t xml:space="preserve"> - транспортировка мусора в установленное место</t>
  </si>
  <si>
    <t xml:space="preserve"> - уборка мусора с газонов</t>
  </si>
  <si>
    <r>
      <t>ООО "Микст"</t>
    </r>
    <r>
      <rPr>
        <sz val="10"/>
        <rFont val="Arial"/>
        <family val="0"/>
      </rPr>
      <t xml:space="preserve"> - </t>
    </r>
    <r>
      <rPr>
        <i/>
        <sz val="10"/>
        <rFont val="Arial"/>
        <family val="2"/>
      </rPr>
      <t>дезинсекцияция (площадь подпольных каналов - 20 м2)</t>
    </r>
  </si>
  <si>
    <r>
      <t>ООО "Микст"</t>
    </r>
    <r>
      <rPr>
        <sz val="10"/>
        <rFont val="Arial"/>
        <family val="0"/>
      </rPr>
      <t xml:space="preserve"> - </t>
    </r>
    <r>
      <rPr>
        <i/>
        <sz val="10"/>
        <rFont val="Arial"/>
        <family val="2"/>
      </rPr>
      <t>дератизация (площадь подпольных каналов - 20 м2)</t>
    </r>
  </si>
  <si>
    <t>Остаток денежных средств на 30.09.2011 г.</t>
  </si>
  <si>
    <t>Г.В. Ивахненко</t>
  </si>
  <si>
    <t xml:space="preserve">Поступило от ООО "Первое цифровое телевидение" за размещение оборудования </t>
  </si>
  <si>
    <t xml:space="preserve"> - покос газонов</t>
  </si>
  <si>
    <t>ООО УК "ЖЭУ-2" - Содержание и техническое обслуживание:</t>
  </si>
  <si>
    <t>ОАО "Горэлектросеть"- электроэнергия:</t>
  </si>
  <si>
    <t>ИТОГО:</t>
  </si>
  <si>
    <t>* Задолженностью считается неоплата свыше двух месяцев</t>
  </si>
  <si>
    <t>Начислено за период</t>
  </si>
  <si>
    <t>Поступило в отчетном периоде</t>
  </si>
  <si>
    <t>руб. за период</t>
  </si>
  <si>
    <t xml:space="preserve"> - замена эл.ламп-  шт, </t>
  </si>
  <si>
    <t xml:space="preserve"> - очистка кровли от наледи и сосулек (февраль 2012)</t>
  </si>
  <si>
    <t xml:space="preserve"> - ремонт двери в теплоузле (13.03. 2012 г.)</t>
  </si>
  <si>
    <t xml:space="preserve"> - осмотр теплоузла, промазка задвижек (16.03.2012)</t>
  </si>
  <si>
    <r>
      <t>Дополнительные услуги</t>
    </r>
    <r>
      <rPr>
        <sz val="10"/>
        <rFont val="Arial"/>
        <family val="0"/>
      </rPr>
      <t xml:space="preserve"> </t>
    </r>
  </si>
  <si>
    <t>Начислено за 1 полугодие</t>
  </si>
  <si>
    <t>Поступило в 1 полугодии</t>
  </si>
  <si>
    <t>Начислено за год</t>
  </si>
  <si>
    <t>Поступило в 2012 году</t>
  </si>
  <si>
    <t>Задолженность* на 01.01.2013 г.</t>
  </si>
  <si>
    <t xml:space="preserve">  - обследование Т/У (16.04.2012)</t>
  </si>
  <si>
    <t xml:space="preserve"> - осмотр и уборка Т/У (18.04.2012)</t>
  </si>
  <si>
    <t xml:space="preserve"> - сваркасвища на трубопроводе отопления (26.04.2012)</t>
  </si>
  <si>
    <t xml:space="preserve"> - ППР электрощитовых и поэтажных щитков (24.07.2012)</t>
  </si>
  <si>
    <t xml:space="preserve"> - окраска входной двери (июль 2012 г.)</t>
  </si>
  <si>
    <t xml:space="preserve"> - монтаж хомутов (30.08.2012)</t>
  </si>
  <si>
    <t xml:space="preserve"> - Выезд мастера (кв.1) (02.11.2012)</t>
  </si>
  <si>
    <t>Отчет ООО УК "ЖЭУ-2" за  2012 г. о выполненных работах по управлению, содержанию и техническому обслуживанию жилого многоквартирного дома ул. Мира 303</t>
  </si>
  <si>
    <t>Утвержденный тариф: 12,32 / 13,55  руб./м2</t>
  </si>
  <si>
    <t>Итого затрат:</t>
  </si>
  <si>
    <t>Содержание и техническое обслуживание  многоквартирного дома</t>
  </si>
  <si>
    <t xml:space="preserve"> -отключение системы отопления по окончании отопительного сезона (04.12 г.)</t>
  </si>
  <si>
    <t xml:space="preserve"> - запуск системы отопления (10.2012)</t>
  </si>
  <si>
    <t xml:space="preserve"> - сварка свища на трубопроводе отопления (31.05.2012)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</si>
</sst>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00"/>
    <numFmt numFmtId="185" formatCode="0.0000000"/>
    <numFmt numFmtId="186" formatCode="0.000000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12"/>
      <name val="Arial Cyr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2" fontId="1" fillId="0" borderId="2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5" fillId="0" borderId="14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2" fontId="6" fillId="0" borderId="0" xfId="0" applyNumberFormat="1" applyFont="1" applyAlignment="1">
      <alignment/>
    </xf>
    <xf numFmtId="0" fontId="5" fillId="0" borderId="23" xfId="0" applyFont="1" applyBorder="1" applyAlignment="1">
      <alignment horizontal="left"/>
    </xf>
    <xf numFmtId="2" fontId="1" fillId="0" borderId="24" xfId="0" applyNumberFormat="1" applyFont="1" applyBorder="1" applyAlignment="1">
      <alignment/>
    </xf>
    <xf numFmtId="0" fontId="5" fillId="0" borderId="25" xfId="0" applyFont="1" applyFill="1" applyBorder="1" applyAlignment="1">
      <alignment horizontal="left" wrapText="1"/>
    </xf>
    <xf numFmtId="2" fontId="0" fillId="0" borderId="24" xfId="0" applyNumberFormat="1" applyFont="1" applyBorder="1" applyAlignment="1">
      <alignment/>
    </xf>
    <xf numFmtId="0" fontId="5" fillId="0" borderId="25" xfId="0" applyFont="1" applyFill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2" fontId="1" fillId="0" borderId="27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1" fillId="0" borderId="11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181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2" fontId="9" fillId="0" borderId="10" xfId="0" applyNumberFormat="1" applyFont="1" applyBorder="1" applyAlignment="1">
      <alignment/>
    </xf>
    <xf numFmtId="2" fontId="9" fillId="0" borderId="24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0" fillId="0" borderId="0" xfId="0" applyBorder="1" applyAlignment="1">
      <alignment horizontal="right" wrapText="1"/>
    </xf>
    <xf numFmtId="0" fontId="1" fillId="0" borderId="30" xfId="0" applyFont="1" applyBorder="1" applyAlignment="1">
      <alignment wrapText="1"/>
    </xf>
    <xf numFmtId="2" fontId="1" fillId="0" borderId="31" xfId="0" applyNumberFormat="1" applyFont="1" applyBorder="1" applyAlignment="1">
      <alignment/>
    </xf>
    <xf numFmtId="0" fontId="0" fillId="0" borderId="31" xfId="0" applyBorder="1" applyAlignment="1">
      <alignment/>
    </xf>
    <xf numFmtId="2" fontId="0" fillId="0" borderId="31" xfId="0" applyNumberFormat="1" applyFont="1" applyBorder="1" applyAlignment="1">
      <alignment/>
    </xf>
    <xf numFmtId="0" fontId="1" fillId="0" borderId="16" xfId="0" applyFont="1" applyFill="1" applyBorder="1" applyAlignment="1">
      <alignment/>
    </xf>
    <xf numFmtId="2" fontId="1" fillId="0" borderId="32" xfId="0" applyNumberFormat="1" applyFont="1" applyBorder="1" applyAlignment="1">
      <alignment/>
    </xf>
    <xf numFmtId="0" fontId="2" fillId="0" borderId="33" xfId="0" applyFont="1" applyBorder="1" applyAlignment="1">
      <alignment/>
    </xf>
    <xf numFmtId="2" fontId="9" fillId="0" borderId="34" xfId="0" applyNumberFormat="1" applyFont="1" applyBorder="1" applyAlignment="1">
      <alignment/>
    </xf>
    <xf numFmtId="2" fontId="9" fillId="0" borderId="35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" fillId="0" borderId="15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0" xfId="0" applyFont="1" applyAlignment="1">
      <alignment/>
    </xf>
    <xf numFmtId="2" fontId="1" fillId="0" borderId="37" xfId="0" applyNumberFormat="1" applyFont="1" applyBorder="1" applyAlignment="1">
      <alignment wrapText="1"/>
    </xf>
    <xf numFmtId="0" fontId="5" fillId="0" borderId="17" xfId="0" applyFont="1" applyFill="1" applyBorder="1" applyAlignment="1">
      <alignment horizontal="left" wrapText="1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5" xfId="0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2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181" fontId="0" fillId="0" borderId="10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left"/>
    </xf>
    <xf numFmtId="2" fontId="0" fillId="0" borderId="40" xfId="0" applyNumberForma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1" fillId="0" borderId="42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2" fontId="0" fillId="0" borderId="41" xfId="0" applyNumberFormat="1" applyFont="1" applyFill="1" applyBorder="1" applyAlignment="1">
      <alignment/>
    </xf>
    <xf numFmtId="2" fontId="9" fillId="0" borderId="41" xfId="0" applyNumberFormat="1" applyFont="1" applyFill="1" applyBorder="1" applyAlignment="1">
      <alignment/>
    </xf>
    <xf numFmtId="2" fontId="0" fillId="0" borderId="41" xfId="0" applyNumberFormat="1" applyFont="1" applyFill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18" xfId="0" applyNumberFormat="1" applyFont="1" applyBorder="1" applyAlignment="1">
      <alignment wrapText="1"/>
    </xf>
    <xf numFmtId="2" fontId="1" fillId="0" borderId="44" xfId="0" applyNumberFormat="1" applyFont="1" applyBorder="1" applyAlignment="1">
      <alignment wrapText="1"/>
    </xf>
    <xf numFmtId="2" fontId="0" fillId="0" borderId="40" xfId="0" applyNumberFormat="1" applyFont="1" applyBorder="1" applyAlignment="1">
      <alignment/>
    </xf>
    <xf numFmtId="2" fontId="1" fillId="0" borderId="41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2" fontId="1" fillId="0" borderId="14" xfId="0" applyNumberFormat="1" applyFont="1" applyFill="1" applyBorder="1" applyAlignment="1">
      <alignment/>
    </xf>
    <xf numFmtId="2" fontId="1" fillId="0" borderId="24" xfId="0" applyNumberFormat="1" applyFont="1" applyFill="1" applyBorder="1" applyAlignment="1">
      <alignment/>
    </xf>
    <xf numFmtId="2" fontId="1" fillId="0" borderId="45" xfId="0" applyNumberFormat="1" applyFont="1" applyBorder="1" applyAlignment="1">
      <alignment/>
    </xf>
    <xf numFmtId="2" fontId="1" fillId="0" borderId="46" xfId="0" applyNumberFormat="1" applyFont="1" applyBorder="1" applyAlignment="1">
      <alignment/>
    </xf>
    <xf numFmtId="0" fontId="0" fillId="0" borderId="14" xfId="0" applyFill="1" applyBorder="1" applyAlignment="1">
      <alignment/>
    </xf>
    <xf numFmtId="0" fontId="0" fillId="0" borderId="24" xfId="0" applyFill="1" applyBorder="1" applyAlignment="1">
      <alignment/>
    </xf>
    <xf numFmtId="0" fontId="5" fillId="0" borderId="14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5" fillId="0" borderId="24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2" fontId="0" fillId="0" borderId="30" xfId="0" applyNumberFormat="1" applyFont="1" applyBorder="1" applyAlignment="1">
      <alignment/>
    </xf>
    <xf numFmtId="2" fontId="0" fillId="0" borderId="32" xfId="0" applyNumberFormat="1" applyFont="1" applyBorder="1" applyAlignment="1">
      <alignment/>
    </xf>
    <xf numFmtId="2" fontId="1" fillId="0" borderId="49" xfId="0" applyNumberFormat="1" applyFont="1" applyBorder="1" applyAlignment="1">
      <alignment/>
    </xf>
    <xf numFmtId="0" fontId="1" fillId="0" borderId="50" xfId="0" applyFont="1" applyBorder="1" applyAlignment="1">
      <alignment wrapText="1"/>
    </xf>
    <xf numFmtId="0" fontId="7" fillId="0" borderId="0" xfId="0" applyFont="1" applyFill="1" applyAlignment="1">
      <alignment horizontal="center" wrapText="1"/>
    </xf>
    <xf numFmtId="0" fontId="5" fillId="0" borderId="14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horizontal="left" wrapText="1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2;&#1045;&#1058;&#1040;\&#1086;&#1090;&#1095;&#1077;&#1090;%20&#1087;&#1086;%20&#1076;&#1086;&#1084;&#1072;&#1084;\2011%20&#1075;\&#1086;&#1089;&#1085;&#1086;&#1074;&#1085;&#1086;&#1081;%20&#1088;&#1072;&#1089;&#1095;&#1077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2;&#1045;&#1058;&#1040;\&#1086;&#1090;&#1095;&#1077;&#1090;%20&#1087;&#1086;%20&#1076;&#1086;&#1084;&#1072;&#1084;\2011%20&#1075;\9%20&#1084;&#1077;&#1089;\9&#1084;%20&#1086;&#1089;&#1085;&#1086;&#1074;&#1085;&#1086;&#1081;%20&#1088;&#1072;&#1089;&#1095;&#1077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20,2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&#1087;&#1086;&#1083;.12.%20&#1086;&#1089;&#1085;&#1086;&#1074;&#1085;&#1086;&#1081;%20&#1088;&#1072;&#1089;&#1095;&#1077;&#109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&#1086;&#1089;&#1085;&#1086;&#1074;&#1085;&#1086;&#1081;%20&#1088;&#1072;&#1089;&#1095;&#1077;&#109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УП (2)"/>
      <sheetName val="МУП"/>
      <sheetName val="МУП (3)"/>
      <sheetName val="Подрядч"/>
    </sheetNames>
    <sheetDataSet>
      <sheetData sheetId="1">
        <row r="23">
          <cell r="R23">
            <v>0.6000000000000001</v>
          </cell>
          <cell r="X23">
            <v>0.71</v>
          </cell>
          <cell r="AH23">
            <v>1.04</v>
          </cell>
          <cell r="AN23">
            <v>1.24</v>
          </cell>
        </row>
      </sheetData>
      <sheetData sheetId="3">
        <row r="23">
          <cell r="C23">
            <v>1221.5</v>
          </cell>
          <cell r="L23">
            <v>775.6525</v>
          </cell>
          <cell r="M23">
            <v>439.74</v>
          </cell>
          <cell r="P23">
            <v>267.2642</v>
          </cell>
          <cell r="AN23">
            <v>1.6496001000000002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УП (2)"/>
      <sheetName val="МУП"/>
      <sheetName val="Подрядч"/>
      <sheetName val="Начисление"/>
      <sheetName val="Подрядч факт"/>
      <sheetName val="Площадь участков"/>
      <sheetName val="Площадь участков (2)"/>
      <sheetName val="Лист1"/>
      <sheetName val="в Админ"/>
      <sheetName val="Начисление ТО"/>
      <sheetName val="Начисление Эл.Эн"/>
    </sheetNames>
    <sheetDataSet>
      <sheetData sheetId="1">
        <row r="23">
          <cell r="BC23">
            <v>2.5305192350784735</v>
          </cell>
          <cell r="BJ23">
            <v>3.037795036980626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,26"/>
      <sheetName val="20,26 пол-е"/>
      <sheetName val="20,26 9 мес"/>
      <sheetName val="20,26 год"/>
      <sheetName val="мат-лы"/>
      <sheetName val="мат-лы пол-е"/>
      <sheetName val="мат-лы 9 мес"/>
      <sheetName val="мат-лы год"/>
    </sheetNames>
    <sheetDataSet>
      <sheetData sheetId="7">
        <row r="26">
          <cell r="O26">
            <v>105</v>
          </cell>
          <cell r="P26">
            <v>680.8</v>
          </cell>
          <cell r="Q26">
            <v>832.1127708452422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УП"/>
      <sheetName val="Подрядч"/>
      <sheetName val="Начисление"/>
      <sheetName val="Расчет эл.энергии"/>
      <sheetName val="Начис электроэн"/>
      <sheetName val="Начис Уп.Тр"/>
      <sheetName val="Подрядч факт"/>
      <sheetName val="Площадь участков"/>
      <sheetName val="Площадь участков (2)"/>
      <sheetName val="в Админ"/>
    </sheetNames>
    <sheetDataSet>
      <sheetData sheetId="2">
        <row r="51">
          <cell r="O51">
            <v>90293.28</v>
          </cell>
          <cell r="P51">
            <v>90487.48</v>
          </cell>
        </row>
      </sheetData>
      <sheetData sheetId="4">
        <row r="49">
          <cell r="AM49">
            <v>68018.39000000001</v>
          </cell>
          <cell r="AN49">
            <v>61492.36</v>
          </cell>
        </row>
      </sheetData>
      <sheetData sheetId="6">
        <row r="23">
          <cell r="AG23">
            <v>270</v>
          </cell>
          <cell r="AH23">
            <v>1435.65</v>
          </cell>
          <cell r="AN23">
            <v>0</v>
          </cell>
          <cell r="AS2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УП"/>
      <sheetName val="Подрядч"/>
      <sheetName val="Начисление"/>
      <sheetName val="Расчет эл.энергии"/>
      <sheetName val="Начис электроэн"/>
      <sheetName val="Начис Уп.Тр"/>
      <sheetName val="Подрядч факт"/>
      <sheetName val="Площадь участков"/>
      <sheetName val="Площадь участков (2)"/>
      <sheetName val="в Админ"/>
    </sheetNames>
    <sheetDataSet>
      <sheetData sheetId="0">
        <row r="27">
          <cell r="V27">
            <v>0.7400846127495421</v>
          </cell>
          <cell r="AB27">
            <v>0.33303807573729394</v>
          </cell>
          <cell r="AD27">
            <v>0.6290719208371107</v>
          </cell>
          <cell r="AH27">
            <v>0.09924534656971361</v>
          </cell>
          <cell r="AZ27">
            <v>1.274526202602852</v>
          </cell>
          <cell r="BF27">
            <v>0.5735367911712835</v>
          </cell>
          <cell r="BH27">
            <v>1.0833472722124242</v>
          </cell>
          <cell r="BL27">
            <v>0.17091396376904247</v>
          </cell>
          <cell r="BW27">
            <v>3.1741014773725804</v>
          </cell>
          <cell r="CD27">
            <v>1.4283456648176611</v>
          </cell>
          <cell r="CF27">
            <v>2.6979862557666934</v>
          </cell>
          <cell r="CJ27">
            <v>0.4113635514674864</v>
          </cell>
        </row>
      </sheetData>
      <sheetData sheetId="1">
        <row r="27">
          <cell r="R27">
            <v>293.15999999999997</v>
          </cell>
        </row>
      </sheetData>
      <sheetData sheetId="2">
        <row r="51">
          <cell r="O51">
            <v>189601.46</v>
          </cell>
          <cell r="P51">
            <v>176018.41</v>
          </cell>
          <cell r="Q51">
            <v>13302.13</v>
          </cell>
        </row>
      </sheetData>
      <sheetData sheetId="4">
        <row r="49">
          <cell r="AM49">
            <v>144401.44999999998</v>
          </cell>
          <cell r="AN49">
            <v>129471.68</v>
          </cell>
          <cell r="AO49">
            <v>7428.47</v>
          </cell>
        </row>
      </sheetData>
      <sheetData sheetId="6">
        <row r="25">
          <cell r="AG25">
            <v>0</v>
          </cell>
          <cell r="AN25">
            <v>0</v>
          </cell>
          <cell r="AS25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,26"/>
      <sheetName val="20,26 пол-е"/>
      <sheetName val="20,26 9 мес"/>
      <sheetName val="20,26 год"/>
      <sheetName val="3 квартал"/>
      <sheetName val="4 квартал"/>
      <sheetName val="мат"/>
      <sheetName val="мат-лы год"/>
    </sheetNames>
    <sheetDataSet>
      <sheetData sheetId="7">
        <row r="26">
          <cell r="O26">
            <v>90</v>
          </cell>
          <cell r="P26">
            <v>897.5</v>
          </cell>
          <cell r="Q26">
            <v>1617.5278722578846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PageLayoutView="0" workbookViewId="0" topLeftCell="A50">
      <selection activeCell="A96" sqref="A96"/>
    </sheetView>
  </sheetViews>
  <sheetFormatPr defaultColWidth="9.140625" defaultRowHeight="12.75"/>
  <cols>
    <col min="1" max="1" width="72.28125" style="0" customWidth="1"/>
    <col min="2" max="2" width="13.7109375" style="43" hidden="1" customWidth="1"/>
    <col min="3" max="3" width="13.00390625" style="43" hidden="1" customWidth="1"/>
    <col min="4" max="4" width="13.7109375" style="43" hidden="1" customWidth="1"/>
    <col min="5" max="5" width="13.00390625" style="43" hidden="1" customWidth="1"/>
    <col min="6" max="6" width="13.7109375" style="43" customWidth="1"/>
    <col min="7" max="7" width="13.00390625" style="43" customWidth="1"/>
    <col min="8" max="8" width="18.140625" style="0" customWidth="1"/>
  </cols>
  <sheetData>
    <row r="1" spans="1:7" ht="15" customHeight="1">
      <c r="A1" s="139" t="s">
        <v>70</v>
      </c>
      <c r="B1" s="139"/>
      <c r="C1" s="139"/>
      <c r="D1" s="139"/>
      <c r="E1" s="139"/>
      <c r="F1" s="139"/>
      <c r="G1" s="139"/>
    </row>
    <row r="2" spans="1:7" ht="15" customHeight="1">
      <c r="A2" s="139"/>
      <c r="B2" s="139"/>
      <c r="C2" s="139"/>
      <c r="D2" s="139"/>
      <c r="E2" s="139"/>
      <c r="F2" s="139"/>
      <c r="G2" s="139"/>
    </row>
    <row r="3" spans="1:7" ht="15" customHeight="1">
      <c r="A3" s="139"/>
      <c r="B3" s="139"/>
      <c r="C3" s="139"/>
      <c r="D3" s="139"/>
      <c r="E3" s="139"/>
      <c r="F3" s="139"/>
      <c r="G3" s="139"/>
    </row>
    <row r="4" spans="1:7" ht="12.75">
      <c r="A4" s="21"/>
      <c r="B4" s="146"/>
      <c r="C4" s="146"/>
      <c r="D4" s="146"/>
      <c r="E4" s="146"/>
      <c r="F4" s="146"/>
      <c r="G4" s="146"/>
    </row>
    <row r="5" spans="1:7" ht="12.75">
      <c r="A5" s="22"/>
      <c r="B5" s="42"/>
      <c r="C5" s="42"/>
      <c r="D5" s="42"/>
      <c r="E5" s="42"/>
      <c r="F5" s="42"/>
      <c r="G5" s="42"/>
    </row>
    <row r="6" spans="1:7" ht="13.5" thickBot="1">
      <c r="A6" s="22"/>
      <c r="B6" s="42"/>
      <c r="C6" s="42"/>
      <c r="D6" s="42"/>
      <c r="E6" s="42"/>
      <c r="F6" s="42"/>
      <c r="G6" s="42"/>
    </row>
    <row r="7" spans="1:8" s="24" customFormat="1" ht="40.5" customHeight="1" thickBot="1">
      <c r="A7" s="75" t="s">
        <v>26</v>
      </c>
      <c r="B7" s="76" t="s">
        <v>58</v>
      </c>
      <c r="C7" s="76" t="s">
        <v>59</v>
      </c>
      <c r="D7" s="76" t="s">
        <v>50</v>
      </c>
      <c r="E7" s="76" t="s">
        <v>51</v>
      </c>
      <c r="F7" s="76" t="s">
        <v>60</v>
      </c>
      <c r="G7" s="76" t="s">
        <v>61</v>
      </c>
      <c r="H7" s="77" t="s">
        <v>62</v>
      </c>
    </row>
    <row r="8" spans="1:8" ht="12.75">
      <c r="A8" s="78" t="s">
        <v>46</v>
      </c>
      <c r="B8" s="79">
        <f>'[4]Начисление'!$O$51</f>
        <v>90293.28</v>
      </c>
      <c r="C8" s="79">
        <f>'[4]Начисление'!$P$51</f>
        <v>90487.48</v>
      </c>
      <c r="D8" s="79">
        <f>F8-B8</f>
        <v>99308.18</v>
      </c>
      <c r="E8" s="79">
        <f>G8-C8</f>
        <v>85530.93000000001</v>
      </c>
      <c r="F8" s="79">
        <f>'[5]Начисление'!$O$51</f>
        <v>189601.46</v>
      </c>
      <c r="G8" s="79">
        <f>'[5]Начисление'!$P$51</f>
        <v>176018.41</v>
      </c>
      <c r="H8" s="79">
        <f>'[5]Начисление'!$Q$51</f>
        <v>13302.13</v>
      </c>
    </row>
    <row r="9" spans="1:8" ht="13.5" thickBot="1">
      <c r="A9" s="13" t="s">
        <v>47</v>
      </c>
      <c r="B9" s="80">
        <f>'[4]Начис электроэн'!$AM$49</f>
        <v>68018.39000000001</v>
      </c>
      <c r="C9" s="80">
        <f>'[4]Начис электроэн'!$AN$49</f>
        <v>61492.36</v>
      </c>
      <c r="D9" s="79">
        <f>F9-B9</f>
        <v>76383.05999999997</v>
      </c>
      <c r="E9" s="79">
        <f>G9-C9</f>
        <v>67979.31999999999</v>
      </c>
      <c r="F9" s="80">
        <f>'[5]Начис электроэн'!$AM$49</f>
        <v>144401.44999999998</v>
      </c>
      <c r="G9" s="80">
        <f>'[5]Начис электроэн'!$AN$49</f>
        <v>129471.68</v>
      </c>
      <c r="H9" s="80">
        <f>'[5]Начис электроэн'!$AO$49</f>
        <v>7428.47</v>
      </c>
    </row>
    <row r="10" spans="1:8" ht="13.5" thickBot="1">
      <c r="A10" s="69" t="s">
        <v>48</v>
      </c>
      <c r="B10" s="81">
        <f aca="true" t="shared" si="0" ref="B10:H10">SUM(B8:B9)</f>
        <v>158311.67</v>
      </c>
      <c r="C10" s="81">
        <f t="shared" si="0"/>
        <v>151979.84</v>
      </c>
      <c r="D10" s="81">
        <f t="shared" si="0"/>
        <v>175691.23999999996</v>
      </c>
      <c r="E10" s="81">
        <f t="shared" si="0"/>
        <v>153510.25</v>
      </c>
      <c r="F10" s="81">
        <f t="shared" si="0"/>
        <v>334002.91</v>
      </c>
      <c r="G10" s="81">
        <f t="shared" si="0"/>
        <v>305490.08999999997</v>
      </c>
      <c r="H10" s="82">
        <f t="shared" si="0"/>
        <v>20730.6</v>
      </c>
    </row>
    <row r="11" spans="1:7" ht="18.75" customHeight="1">
      <c r="A11" t="s">
        <v>49</v>
      </c>
      <c r="B11" s="83"/>
      <c r="C11" s="83"/>
      <c r="D11" s="83"/>
      <c r="E11" s="83"/>
      <c r="F11" s="83"/>
      <c r="G11" s="83"/>
    </row>
    <row r="12" ht="12.75"/>
    <row r="13" spans="1:7" ht="12.75">
      <c r="A13" s="7" t="s">
        <v>34</v>
      </c>
      <c r="B13" s="43">
        <f>'[1]Подрядч'!$C$23</f>
        <v>1221.5</v>
      </c>
      <c r="C13" s="43" t="s">
        <v>33</v>
      </c>
      <c r="D13" s="43">
        <f>'[1]Подрядч'!$C$23</f>
        <v>1221.5</v>
      </c>
      <c r="E13" s="43" t="s">
        <v>33</v>
      </c>
      <c r="F13" s="43">
        <f>'[1]Подрядч'!$C$23</f>
        <v>1221.5</v>
      </c>
      <c r="G13" s="43" t="s">
        <v>33</v>
      </c>
    </row>
    <row r="14" spans="1:7" ht="13.5" thickBot="1">
      <c r="A14" s="64" t="s">
        <v>71</v>
      </c>
      <c r="B14" s="44"/>
      <c r="C14" s="41">
        <v>6</v>
      </c>
      <c r="D14" s="44"/>
      <c r="E14" s="41">
        <v>6</v>
      </c>
      <c r="F14" s="44"/>
      <c r="G14" s="41">
        <v>12</v>
      </c>
    </row>
    <row r="15" spans="1:7" s="24" customFormat="1" ht="26.25" thickBot="1">
      <c r="A15" s="18" t="s">
        <v>26</v>
      </c>
      <c r="B15" s="23" t="s">
        <v>35</v>
      </c>
      <c r="C15" s="84" t="s">
        <v>52</v>
      </c>
      <c r="D15" s="23" t="s">
        <v>35</v>
      </c>
      <c r="E15" s="110" t="s">
        <v>52</v>
      </c>
      <c r="F15" s="109" t="s">
        <v>35</v>
      </c>
      <c r="G15" s="84" t="s">
        <v>52</v>
      </c>
    </row>
    <row r="16" spans="1:7" ht="12.75">
      <c r="A16" s="17" t="s">
        <v>13</v>
      </c>
      <c r="B16" s="45">
        <f>'[1]Подрядч'!$AN$23</f>
        <v>1.6496001000000002</v>
      </c>
      <c r="C16" s="46">
        <f>B16*B13*C14</f>
        <v>12089.919132900002</v>
      </c>
      <c r="D16" s="45"/>
      <c r="E16" s="111"/>
      <c r="F16" s="113">
        <f>G16/G14/F13</f>
        <v>0.8248000500000001</v>
      </c>
      <c r="G16" s="46">
        <f>E16+C16</f>
        <v>12089.919132900002</v>
      </c>
    </row>
    <row r="17" spans="1:7" ht="12.75">
      <c r="A17" s="9" t="s">
        <v>12</v>
      </c>
      <c r="B17" s="6">
        <f>C17/B13/C14</f>
        <v>1.9637963125938056</v>
      </c>
      <c r="C17" s="34">
        <f>SUM(C18:C25)</f>
        <v>14392.663175000002</v>
      </c>
      <c r="D17" s="6">
        <f>E17/D13/E14</f>
        <v>1.7445570302906261</v>
      </c>
      <c r="E17" s="112">
        <f>SUM(E18:E25)</f>
        <v>12785.858474999999</v>
      </c>
      <c r="F17" s="114">
        <f>G17/F13/G14</f>
        <v>1.8435766714422155</v>
      </c>
      <c r="G17" s="34">
        <f>SUM(G18:G25)</f>
        <v>27023.146849999997</v>
      </c>
    </row>
    <row r="18" spans="1:7" ht="12.75">
      <c r="A18" s="10" t="s">
        <v>14</v>
      </c>
      <c r="B18" s="47">
        <f>C18/$C$14/$B$13</f>
        <v>0.5172701562286806</v>
      </c>
      <c r="C18" s="90">
        <f>(C8*3.25%)+(B9*1.25%)</f>
        <v>3791.072975</v>
      </c>
      <c r="D18" s="47">
        <f>E18/$E$14/$D$13</f>
        <v>0.5095570302906262</v>
      </c>
      <c r="E18" s="100">
        <f>G18-C18</f>
        <v>3734.5434749999995</v>
      </c>
      <c r="F18" s="115">
        <f>G18/$G$14/$F$13</f>
        <v>0.5134135932596534</v>
      </c>
      <c r="G18" s="116">
        <f>(G8*3.25%)+(F9*1.25%)</f>
        <v>7525.6164499999995</v>
      </c>
    </row>
    <row r="19" spans="1:7" ht="12.75">
      <c r="A19" s="11" t="s">
        <v>18</v>
      </c>
      <c r="B19" s="47">
        <f aca="true" t="shared" si="1" ref="B19:B25">C19/$C$14/$B$13</f>
        <v>0.036839950880065496</v>
      </c>
      <c r="C19" s="48">
        <f>'[4]Подрядч факт'!$AG$23</f>
        <v>270</v>
      </c>
      <c r="D19" s="47">
        <f aca="true" t="shared" si="2" ref="D19:D25">E19/$E$14/$D$13</f>
        <v>0</v>
      </c>
      <c r="E19" s="101">
        <f>'[5]Подрядч факт'!$AG$25</f>
        <v>0</v>
      </c>
      <c r="F19" s="115">
        <f aca="true" t="shared" si="3" ref="F19:F25">G19/$G$14/$F$13</f>
        <v>0.018419975440032748</v>
      </c>
      <c r="G19" s="48">
        <f>E19+C19</f>
        <v>270</v>
      </c>
    </row>
    <row r="20" spans="1:7" ht="12.75">
      <c r="A20" s="11" t="s">
        <v>19</v>
      </c>
      <c r="B20" s="47">
        <f t="shared" si="1"/>
        <v>0.19588620548505936</v>
      </c>
      <c r="C20" s="48">
        <f>'[4]Подрядч факт'!$AH$23</f>
        <v>1435.65</v>
      </c>
      <c r="D20" s="47">
        <f t="shared" si="2"/>
        <v>0</v>
      </c>
      <c r="E20" s="101">
        <f>'[5]Подрядч факт'!$AH$25</f>
        <v>0</v>
      </c>
      <c r="F20" s="115">
        <f t="shared" si="3"/>
        <v>0.09794310274252968</v>
      </c>
      <c r="G20" s="48">
        <f>'[4]Подрядч факт'!$AH$23</f>
        <v>1435.65</v>
      </c>
    </row>
    <row r="21" spans="1:7" ht="12.75" hidden="1">
      <c r="A21" s="11" t="s">
        <v>40</v>
      </c>
      <c r="B21" s="47">
        <f t="shared" si="1"/>
        <v>0</v>
      </c>
      <c r="C21" s="49">
        <f>'[4]Подрядч факт'!$AN$23</f>
        <v>0</v>
      </c>
      <c r="D21" s="47">
        <f t="shared" si="2"/>
        <v>0</v>
      </c>
      <c r="E21" s="102">
        <f>'[5]Подрядч факт'!$AN$25</f>
        <v>0</v>
      </c>
      <c r="F21" s="115">
        <f t="shared" si="3"/>
        <v>0</v>
      </c>
      <c r="G21" s="49">
        <f>'[4]Подрядч факт'!$AN$23</f>
        <v>0</v>
      </c>
    </row>
    <row r="22" spans="1:7" ht="13.5" customHeight="1" hidden="1">
      <c r="A22" s="11" t="s">
        <v>41</v>
      </c>
      <c r="B22" s="47">
        <f t="shared" si="1"/>
        <v>0</v>
      </c>
      <c r="C22" s="48">
        <f>'[4]Подрядч факт'!$AS$23</f>
        <v>0</v>
      </c>
      <c r="D22" s="47">
        <f t="shared" si="2"/>
        <v>0</v>
      </c>
      <c r="E22" s="101">
        <f>'[5]Подрядч факт'!$AS$25</f>
        <v>0</v>
      </c>
      <c r="F22" s="115">
        <f t="shared" si="3"/>
        <v>0</v>
      </c>
      <c r="G22" s="48">
        <f>'[4]Подрядч факт'!$AS$23</f>
        <v>0</v>
      </c>
    </row>
    <row r="23" spans="1:7" ht="25.5">
      <c r="A23" s="11" t="s">
        <v>15</v>
      </c>
      <c r="B23" s="47">
        <f t="shared" si="1"/>
        <v>0.635</v>
      </c>
      <c r="C23" s="48">
        <f>'[1]Подрядч'!$L$23*C14</f>
        <v>4653.915</v>
      </c>
      <c r="D23" s="47">
        <f t="shared" si="2"/>
        <v>0.635</v>
      </c>
      <c r="E23" s="101">
        <f>'[1]Подрядч'!$L$23*E14</f>
        <v>4653.915</v>
      </c>
      <c r="F23" s="115">
        <f t="shared" si="3"/>
        <v>0.635</v>
      </c>
      <c r="G23" s="48">
        <f>'[1]Подрядч'!$L$23*G14</f>
        <v>9307.83</v>
      </c>
    </row>
    <row r="24" spans="1:7" ht="25.5">
      <c r="A24" s="11" t="s">
        <v>16</v>
      </c>
      <c r="B24" s="47">
        <f t="shared" si="1"/>
        <v>0.36</v>
      </c>
      <c r="C24" s="48">
        <f>'[1]Подрядч'!$M$23*C14</f>
        <v>2638.44</v>
      </c>
      <c r="D24" s="47">
        <f t="shared" si="2"/>
        <v>0.36</v>
      </c>
      <c r="E24" s="101">
        <f>'[1]Подрядч'!$M$23*E14</f>
        <v>2638.44</v>
      </c>
      <c r="F24" s="115">
        <f t="shared" si="3"/>
        <v>0.36</v>
      </c>
      <c r="G24" s="48">
        <f>'[1]Подрядч'!$M$23*G14</f>
        <v>5276.88</v>
      </c>
    </row>
    <row r="25" spans="1:7" ht="26.25" thickBot="1">
      <c r="A25" s="65" t="s">
        <v>17</v>
      </c>
      <c r="B25" s="47">
        <f t="shared" si="1"/>
        <v>0.21880000000000002</v>
      </c>
      <c r="C25" s="48">
        <f>'[1]Подрядч'!$P$23*C14</f>
        <v>1603.5852</v>
      </c>
      <c r="D25" s="47">
        <f t="shared" si="2"/>
        <v>0.23999999999999996</v>
      </c>
      <c r="E25" s="101">
        <f>'[5]Подрядч'!$R$27*E14</f>
        <v>1758.9599999999998</v>
      </c>
      <c r="F25" s="135">
        <f t="shared" si="3"/>
        <v>0.21880000000000002</v>
      </c>
      <c r="G25" s="136">
        <f>'[1]Подрядч'!$P$23*G14</f>
        <v>3207.1704</v>
      </c>
    </row>
    <row r="26" spans="1:7" ht="38.25" customHeight="1" thickBot="1">
      <c r="A26" s="138" t="s">
        <v>73</v>
      </c>
      <c r="B26" s="137">
        <f>C26/C14/B13</f>
        <v>9.735618115096795</v>
      </c>
      <c r="C26" s="70">
        <f>C27+C39+C64</f>
        <v>71352.34516554441</v>
      </c>
      <c r="D26" s="66">
        <f>E26/E14/D13</f>
        <v>13.53118978167406</v>
      </c>
      <c r="E26" s="103">
        <f>E27+E39+E64</f>
        <v>99170.08990988918</v>
      </c>
      <c r="F26" s="118">
        <f>G26/G14/F13</f>
        <v>11.633403948385427</v>
      </c>
      <c r="G26" s="40">
        <f>G27+G39+G64</f>
        <v>170522.43507543358</v>
      </c>
    </row>
    <row r="27" spans="1:7" ht="12.75">
      <c r="A27" s="71" t="s">
        <v>2</v>
      </c>
      <c r="B27" s="72">
        <f>C27/B13/C14</f>
        <v>1.44432664756447</v>
      </c>
      <c r="C27" s="73">
        <f>SUM(C28:C31)</f>
        <v>10585.470000000001</v>
      </c>
      <c r="D27" s="72">
        <f>E27/D13/E14</f>
        <v>1.961736862070257</v>
      </c>
      <c r="E27" s="104">
        <f>SUM(E28:E31)</f>
        <v>14377.569462112915</v>
      </c>
      <c r="F27" s="119">
        <f>G27/F13/G14</f>
        <v>1.7030317548173637</v>
      </c>
      <c r="G27" s="120">
        <f>SUM(G28:G31)</f>
        <v>24963.039462112916</v>
      </c>
    </row>
    <row r="28" spans="1:7" ht="12.75" hidden="1">
      <c r="A28" s="13" t="s">
        <v>3</v>
      </c>
      <c r="B28" s="47">
        <f>'[1]МУП'!$R$23</f>
        <v>0.6000000000000001</v>
      </c>
      <c r="C28" s="48">
        <f>B28*$B$13*$C$14</f>
        <v>4397.400000000001</v>
      </c>
      <c r="D28" s="47">
        <f>'[5]МУП'!$V$27</f>
        <v>0.7400846127495421</v>
      </c>
      <c r="E28" s="101">
        <f>D28*$D$13*$E$14</f>
        <v>5424.080126841394</v>
      </c>
      <c r="F28" s="115">
        <f>G28/$G$14/$F$13</f>
        <v>0.670042306374771</v>
      </c>
      <c r="G28" s="48">
        <f>E28+C28</f>
        <v>9821.480126841394</v>
      </c>
    </row>
    <row r="29" spans="1:7" s="5" customFormat="1" ht="12.75" hidden="1">
      <c r="A29" s="16" t="s">
        <v>29</v>
      </c>
      <c r="B29" s="47">
        <f>B28*20%</f>
        <v>0.12000000000000002</v>
      </c>
      <c r="C29" s="48">
        <f>B29*$B$13*$C$14</f>
        <v>879.4800000000002</v>
      </c>
      <c r="D29" s="47">
        <f>D28*20%</f>
        <v>0.14801692254990842</v>
      </c>
      <c r="E29" s="101">
        <f>D29*$D$13*$E$14</f>
        <v>1084.8160253682788</v>
      </c>
      <c r="F29" s="115">
        <f>G29/$G$14/$F$13</f>
        <v>0.13400846127495422</v>
      </c>
      <c r="G29" s="48">
        <f>E29+C29</f>
        <v>1964.296025368279</v>
      </c>
    </row>
    <row r="30" spans="1:7" s="5" customFormat="1" ht="12.75" hidden="1">
      <c r="A30" s="16" t="s">
        <v>11</v>
      </c>
      <c r="B30" s="47">
        <f>C30/C14/B13</f>
        <v>0.014326647564469915</v>
      </c>
      <c r="C30" s="48">
        <f>'[3]мат-лы год'!$O$26</f>
        <v>105</v>
      </c>
      <c r="D30" s="91">
        <f>E30/E14/D13</f>
        <v>0.012279983626688497</v>
      </c>
      <c r="E30" s="105">
        <f>'[6]мат-лы год'!$O$26</f>
        <v>90</v>
      </c>
      <c r="F30" s="117">
        <f>G30/$G$14/$F$13</f>
        <v>0.013303315595579205</v>
      </c>
      <c r="G30" s="92">
        <f>E30+C30</f>
        <v>195</v>
      </c>
    </row>
    <row r="31" spans="1:7" ht="12.75" hidden="1">
      <c r="A31" s="13" t="s">
        <v>30</v>
      </c>
      <c r="B31" s="47">
        <f>'[1]МУП'!$X$23</f>
        <v>0.71</v>
      </c>
      <c r="C31" s="48">
        <f>B31*$B$13*$C$14</f>
        <v>5203.59</v>
      </c>
      <c r="D31" s="91">
        <f>'[5]МУП'!$AB$27+'[5]МУП'!$AD$27+'[5]МУП'!$AH$27</f>
        <v>1.0613553431441183</v>
      </c>
      <c r="E31" s="105">
        <f>D31*$D$13*$E$14</f>
        <v>7778.673309903243</v>
      </c>
      <c r="F31" s="117">
        <f>G31/$G$14/$F$13</f>
        <v>0.8856776715720591</v>
      </c>
      <c r="G31" s="92">
        <f>E31+C31</f>
        <v>12982.263309903243</v>
      </c>
    </row>
    <row r="32" spans="1:7" ht="13.5" customHeight="1">
      <c r="A32" s="150" t="s">
        <v>55</v>
      </c>
      <c r="B32" s="151"/>
      <c r="C32" s="152"/>
      <c r="D32" s="93"/>
      <c r="E32" s="93"/>
      <c r="F32" s="125"/>
      <c r="G32" s="126"/>
    </row>
    <row r="33" spans="1:7" ht="13.5" customHeight="1">
      <c r="A33" s="19" t="s">
        <v>54</v>
      </c>
      <c r="B33" s="20"/>
      <c r="C33" s="35"/>
      <c r="D33" s="20"/>
      <c r="E33" s="20"/>
      <c r="F33" s="127"/>
      <c r="G33" s="128"/>
    </row>
    <row r="34" spans="1:7" ht="13.5" customHeight="1">
      <c r="A34" s="19" t="s">
        <v>67</v>
      </c>
      <c r="B34" s="20"/>
      <c r="C34" s="35"/>
      <c r="D34" s="20"/>
      <c r="E34" s="20"/>
      <c r="F34" s="127"/>
      <c r="G34" s="128"/>
    </row>
    <row r="35" spans="1:7" ht="13.5" customHeight="1" hidden="1">
      <c r="A35" s="19"/>
      <c r="B35" s="20"/>
      <c r="C35" s="35"/>
      <c r="D35" s="20"/>
      <c r="E35" s="20"/>
      <c r="F35" s="127"/>
      <c r="G35" s="128"/>
    </row>
    <row r="36" spans="1:7" ht="13.5" customHeight="1" hidden="1">
      <c r="A36" s="85"/>
      <c r="B36" s="86"/>
      <c r="C36" s="87"/>
      <c r="D36" s="94"/>
      <c r="E36" s="94"/>
      <c r="F36" s="129"/>
      <c r="G36" s="130"/>
    </row>
    <row r="37" spans="1:7" ht="13.5" customHeight="1" hidden="1">
      <c r="A37" s="19"/>
      <c r="B37" s="88"/>
      <c r="C37" s="89"/>
      <c r="D37" s="95"/>
      <c r="E37" s="95"/>
      <c r="F37" s="129"/>
      <c r="G37" s="130"/>
    </row>
    <row r="38" spans="1:7" ht="13.5" customHeight="1" hidden="1" thickBot="1">
      <c r="A38" s="57"/>
      <c r="B38" s="44"/>
      <c r="C38" s="74"/>
      <c r="D38" s="96"/>
      <c r="E38" s="96"/>
      <c r="F38" s="129"/>
      <c r="G38" s="130"/>
    </row>
    <row r="39" spans="1:7" ht="12.75">
      <c r="A39" s="12" t="s">
        <v>4</v>
      </c>
      <c r="B39" s="61">
        <f>C39/B13/C14</f>
        <v>2.5808912539227724</v>
      </c>
      <c r="C39" s="62">
        <f>SUM(C40:C43)</f>
        <v>18915.352</v>
      </c>
      <c r="D39" s="97">
        <f>E39/D13/E14</f>
        <v>3.4796881958867605</v>
      </c>
      <c r="E39" s="106">
        <f>SUM(E40:E43)</f>
        <v>25502.634787654068</v>
      </c>
      <c r="F39" s="121">
        <f>G39/F13/G14</f>
        <v>3.0302897249047667</v>
      </c>
      <c r="G39" s="122">
        <f>SUM(G40:G43)</f>
        <v>44417.98678765407</v>
      </c>
    </row>
    <row r="40" spans="1:7" ht="12.75" hidden="1">
      <c r="A40" s="13" t="s">
        <v>3</v>
      </c>
      <c r="B40" s="47">
        <f>'[1]МУП'!$AH$23</f>
        <v>1.04</v>
      </c>
      <c r="C40" s="36">
        <f>B40*$B$13*$C$14</f>
        <v>7622.160000000001</v>
      </c>
      <c r="D40" s="91">
        <f>'[5]МУП'!$AZ$27</f>
        <v>1.274526202602852</v>
      </c>
      <c r="E40" s="105">
        <f>D40*$D$13*$E$14</f>
        <v>9341.002538876302</v>
      </c>
      <c r="F40" s="117">
        <f>G40/$G$14/$F$13</f>
        <v>1.157263101301426</v>
      </c>
      <c r="G40" s="92">
        <f>E40+C40</f>
        <v>16963.162538876302</v>
      </c>
    </row>
    <row r="41" spans="1:7" s="5" customFormat="1" ht="12.75" hidden="1">
      <c r="A41" s="16" t="s">
        <v>29</v>
      </c>
      <c r="B41" s="47">
        <f>B40*20%</f>
        <v>0.20800000000000002</v>
      </c>
      <c r="C41" s="36">
        <f>B41*$B$13*$C$14</f>
        <v>1524.4320000000002</v>
      </c>
      <c r="D41" s="91">
        <f>D40*20%</f>
        <v>0.25490524052057045</v>
      </c>
      <c r="E41" s="105">
        <f>D41*$D$13*$E$14</f>
        <v>1868.2005077752606</v>
      </c>
      <c r="F41" s="117">
        <f>G41/$G$14/$F$13</f>
        <v>0.23145262026028524</v>
      </c>
      <c r="G41" s="92">
        <f>E41+C41</f>
        <v>3392.632507775261</v>
      </c>
    </row>
    <row r="42" spans="1:7" s="5" customFormat="1" ht="12.75" hidden="1">
      <c r="A42" s="16" t="s">
        <v>11</v>
      </c>
      <c r="B42" s="50">
        <f>C42/C14/B13</f>
        <v>0.09289125392277253</v>
      </c>
      <c r="C42" s="36">
        <f>'[3]мат-лы год'!$P$26</f>
        <v>680.8</v>
      </c>
      <c r="D42" s="98">
        <f>E42/E14/D13</f>
        <v>0.12245872561058808</v>
      </c>
      <c r="E42" s="107">
        <f>'[6]мат-лы год'!$P$26</f>
        <v>897.5</v>
      </c>
      <c r="F42" s="117">
        <f>G42/$G$14/$F$13</f>
        <v>0.10767498976668032</v>
      </c>
      <c r="G42" s="92">
        <f>E42+C42</f>
        <v>1578.3</v>
      </c>
    </row>
    <row r="43" spans="1:7" ht="12.75" hidden="1">
      <c r="A43" s="13" t="s">
        <v>30</v>
      </c>
      <c r="B43" s="47">
        <f>'[1]МУП'!$AN$23</f>
        <v>1.24</v>
      </c>
      <c r="C43" s="36">
        <f>B43*$B$13*$C$14</f>
        <v>9087.960000000001</v>
      </c>
      <c r="D43" s="91">
        <f>'[5]МУП'!$BF$27+'[5]МУП'!$BH$27+'[5]МУП'!$BL$27</f>
        <v>1.8277980271527503</v>
      </c>
      <c r="E43" s="105">
        <f>D43*$D$13*$E$14</f>
        <v>13395.931741002507</v>
      </c>
      <c r="F43" s="117">
        <f>G43/$G$14/$F$13</f>
        <v>1.5338990135763755</v>
      </c>
      <c r="G43" s="92">
        <f>E43+C43</f>
        <v>22483.89174100251</v>
      </c>
    </row>
    <row r="44" spans="1:7" ht="12.75">
      <c r="A44" s="147" t="s">
        <v>20</v>
      </c>
      <c r="B44" s="148"/>
      <c r="C44" s="149"/>
      <c r="D44" s="93"/>
      <c r="E44" s="93"/>
      <c r="F44" s="125"/>
      <c r="G44" s="126"/>
    </row>
    <row r="45" spans="1:7" ht="12.75">
      <c r="A45" s="140" t="s">
        <v>56</v>
      </c>
      <c r="B45" s="141"/>
      <c r="C45" s="142"/>
      <c r="D45" s="93"/>
      <c r="E45" s="93"/>
      <c r="F45" s="125"/>
      <c r="G45" s="126"/>
    </row>
    <row r="46" spans="1:7" ht="12.75">
      <c r="A46" s="25" t="s">
        <v>63</v>
      </c>
      <c r="B46" s="26"/>
      <c r="C46" s="37"/>
      <c r="D46" s="26"/>
      <c r="E46" s="28"/>
      <c r="F46" s="25"/>
      <c r="G46" s="131"/>
    </row>
    <row r="47" spans="1:7" ht="12.75">
      <c r="A47" s="25" t="s">
        <v>64</v>
      </c>
      <c r="B47" s="26"/>
      <c r="C47" s="37"/>
      <c r="D47" s="26"/>
      <c r="E47" s="28"/>
      <c r="F47" s="25"/>
      <c r="G47" s="131"/>
    </row>
    <row r="48" spans="1:7" ht="12.75">
      <c r="A48" s="25" t="s">
        <v>65</v>
      </c>
      <c r="B48" s="26"/>
      <c r="C48" s="37"/>
      <c r="D48" s="26"/>
      <c r="E48" s="28"/>
      <c r="F48" s="25"/>
      <c r="G48" s="131"/>
    </row>
    <row r="49" spans="1:7" ht="12.75">
      <c r="A49" s="143" t="s">
        <v>74</v>
      </c>
      <c r="B49" s="144"/>
      <c r="C49" s="145"/>
      <c r="D49" s="93"/>
      <c r="E49" s="93"/>
      <c r="F49" s="125"/>
      <c r="G49" s="126"/>
    </row>
    <row r="50" spans="1:7" ht="12.75">
      <c r="A50" s="58" t="s">
        <v>76</v>
      </c>
      <c r="B50" s="59"/>
      <c r="C50" s="56"/>
      <c r="D50" s="59"/>
      <c r="E50" s="59"/>
      <c r="F50" s="54"/>
      <c r="G50" s="132"/>
    </row>
    <row r="51" spans="1:7" ht="12.75">
      <c r="A51" s="27" t="s">
        <v>75</v>
      </c>
      <c r="B51" s="59"/>
      <c r="C51" s="56"/>
      <c r="D51" s="59"/>
      <c r="E51" s="59"/>
      <c r="F51" s="54"/>
      <c r="G51" s="132"/>
    </row>
    <row r="52" spans="1:7" ht="12.75" hidden="1">
      <c r="A52" s="27"/>
      <c r="B52" s="59"/>
      <c r="C52" s="56"/>
      <c r="D52" s="59"/>
      <c r="E52" s="59"/>
      <c r="F52" s="54"/>
      <c r="G52" s="132"/>
    </row>
    <row r="53" spans="1:7" ht="12.75" hidden="1">
      <c r="A53" s="147" t="s">
        <v>21</v>
      </c>
      <c r="B53" s="148"/>
      <c r="C53" s="149"/>
      <c r="D53" s="93"/>
      <c r="E53" s="93"/>
      <c r="F53" s="125"/>
      <c r="G53" s="126"/>
    </row>
    <row r="54" spans="1:7" ht="12.75" hidden="1">
      <c r="A54" s="159"/>
      <c r="B54" s="160"/>
      <c r="C54" s="145"/>
      <c r="D54" s="93"/>
      <c r="E54" s="93"/>
      <c r="F54" s="125"/>
      <c r="G54" s="126"/>
    </row>
    <row r="55" spans="1:7" ht="12.75" hidden="1">
      <c r="A55" s="54"/>
      <c r="B55" s="55"/>
      <c r="C55" s="56"/>
      <c r="D55" s="55"/>
      <c r="E55" s="59"/>
      <c r="F55" s="54"/>
      <c r="G55" s="132"/>
    </row>
    <row r="56" spans="1:7" ht="12.75">
      <c r="A56" s="147" t="s">
        <v>28</v>
      </c>
      <c r="B56" s="148"/>
      <c r="C56" s="149"/>
      <c r="D56" s="93"/>
      <c r="E56" s="93"/>
      <c r="F56" s="125"/>
      <c r="G56" s="126"/>
    </row>
    <row r="57" spans="1:7" ht="12.75">
      <c r="A57" s="140" t="s">
        <v>68</v>
      </c>
      <c r="B57" s="141"/>
      <c r="C57" s="142"/>
      <c r="D57" s="93"/>
      <c r="E57" s="93"/>
      <c r="F57" s="125"/>
      <c r="G57" s="126"/>
    </row>
    <row r="58" spans="1:7" ht="12.75">
      <c r="A58" s="140" t="s">
        <v>69</v>
      </c>
      <c r="B58" s="141"/>
      <c r="C58" s="142"/>
      <c r="D58" s="93"/>
      <c r="E58" s="93"/>
      <c r="F58" s="125"/>
      <c r="G58" s="126"/>
    </row>
    <row r="59" spans="1:7" ht="12.75" hidden="1">
      <c r="A59" s="140"/>
      <c r="B59" s="141"/>
      <c r="C59" s="142"/>
      <c r="D59" s="93"/>
      <c r="E59" s="93"/>
      <c r="F59" s="125"/>
      <c r="G59" s="126"/>
    </row>
    <row r="60" spans="1:7" ht="12.75" hidden="1">
      <c r="A60" s="27"/>
      <c r="B60" s="28"/>
      <c r="C60" s="37"/>
      <c r="D60" s="28"/>
      <c r="E60" s="28"/>
      <c r="F60" s="25"/>
      <c r="G60" s="131"/>
    </row>
    <row r="61" spans="1:7" ht="12.75">
      <c r="A61" s="161" t="s">
        <v>22</v>
      </c>
      <c r="B61" s="162"/>
      <c r="C61" s="149"/>
      <c r="D61" s="93"/>
      <c r="E61" s="93"/>
      <c r="F61" s="125"/>
      <c r="G61" s="126"/>
    </row>
    <row r="62" spans="1:7" ht="12.75">
      <c r="A62" s="156" t="s">
        <v>53</v>
      </c>
      <c r="B62" s="157"/>
      <c r="C62" s="158"/>
      <c r="D62" s="93"/>
      <c r="E62" s="93"/>
      <c r="F62" s="125"/>
      <c r="G62" s="126"/>
    </row>
    <row r="63" spans="1:7" ht="12.75">
      <c r="A63" s="29" t="s">
        <v>66</v>
      </c>
      <c r="B63" s="30"/>
      <c r="C63" s="38"/>
      <c r="D63" s="55"/>
      <c r="E63" s="59"/>
      <c r="F63" s="54"/>
      <c r="G63" s="132"/>
    </row>
    <row r="64" spans="1:7" ht="12.75">
      <c r="A64" s="12" t="s">
        <v>5</v>
      </c>
      <c r="B64" s="61">
        <f>C64/B13/C14</f>
        <v>5.710400213609552</v>
      </c>
      <c r="C64" s="62">
        <f>SUM(C65:C68)</f>
        <v>41851.52316554441</v>
      </c>
      <c r="D64" s="97">
        <f>E64/D13/E14</f>
        <v>8.08976472371704</v>
      </c>
      <c r="E64" s="106">
        <f>SUM(E65:E68)</f>
        <v>59289.88566012219</v>
      </c>
      <c r="F64" s="121">
        <f>G64/F13/G14</f>
        <v>6.900082468663296</v>
      </c>
      <c r="G64" s="122">
        <f>SUM(G65:G68)</f>
        <v>101141.4088256666</v>
      </c>
    </row>
    <row r="65" spans="1:7" ht="12.75" hidden="1">
      <c r="A65" s="13" t="s">
        <v>31</v>
      </c>
      <c r="B65" s="47">
        <f>'[2]МУП'!$BC$23</f>
        <v>2.5305192350784735</v>
      </c>
      <c r="C65" s="36">
        <f>B65*$B$13*$C$14</f>
        <v>18546.175473890133</v>
      </c>
      <c r="D65" s="91">
        <f>'[5]МУП'!$BW$27</f>
        <v>3.1741014773725804</v>
      </c>
      <c r="E65" s="105">
        <f>D65*$D$13*$E$14</f>
        <v>23262.98972766364</v>
      </c>
      <c r="F65" s="117">
        <f>G65/$G$14/$F$13</f>
        <v>2.8523103562255265</v>
      </c>
      <c r="G65" s="92">
        <f>E65+C65</f>
        <v>41809.16520155377</v>
      </c>
    </row>
    <row r="66" spans="1:7" ht="12.75" hidden="1">
      <c r="A66" s="16" t="s">
        <v>29</v>
      </c>
      <c r="B66" s="47">
        <f>B65*20%</f>
        <v>0.5061038470156948</v>
      </c>
      <c r="C66" s="36">
        <f>B66*$B$13*$C$14</f>
        <v>3709.235094778027</v>
      </c>
      <c r="D66" s="91">
        <f>D65*20%</f>
        <v>0.6348202954745161</v>
      </c>
      <c r="E66" s="105">
        <f>D66*$D$13*$E$14</f>
        <v>4652.597945532729</v>
      </c>
      <c r="F66" s="117">
        <f>G66/$G$14/$F$13</f>
        <v>0.5704620712451054</v>
      </c>
      <c r="G66" s="92">
        <f>E66+C66</f>
        <v>8361.833040310756</v>
      </c>
    </row>
    <row r="67" spans="1:7" ht="12.75" hidden="1">
      <c r="A67" s="16" t="s">
        <v>11</v>
      </c>
      <c r="B67" s="47">
        <f>C67/C14/B13</f>
        <v>0.11353701335042189</v>
      </c>
      <c r="C67" s="36">
        <f>'[3]мат-лы год'!$Q$26</f>
        <v>832.1127708452422</v>
      </c>
      <c r="D67" s="91">
        <f>E67/E14/D13</f>
        <v>0.22070239763376784</v>
      </c>
      <c r="E67" s="107">
        <f>'[6]мат-лы год'!$Q$26</f>
        <v>1617.5278722578846</v>
      </c>
      <c r="F67" s="117">
        <f>G67/$G$14/$F$13</f>
        <v>0.16711970549209487</v>
      </c>
      <c r="G67" s="92">
        <f>E67+C67</f>
        <v>2449.640643103127</v>
      </c>
    </row>
    <row r="68" spans="1:7" ht="12.75" hidden="1">
      <c r="A68" s="13" t="s">
        <v>30</v>
      </c>
      <c r="B68" s="47">
        <f>'[2]МУП'!$BJ$23</f>
        <v>3.037795036980626</v>
      </c>
      <c r="C68" s="36">
        <f>B68*$B$13*$C$14-3500</f>
        <v>18763.99982603101</v>
      </c>
      <c r="D68" s="91">
        <f>'[5]МУП'!$CD$27+'[5]МУП'!$CF$27+'[5]МУП'!$CJ$27</f>
        <v>4.5376954720518405</v>
      </c>
      <c r="E68" s="105">
        <f>D68*$D$13*$E$14-3500</f>
        <v>29756.77011466794</v>
      </c>
      <c r="F68" s="117">
        <f>G68/$G$14/$F$13</f>
        <v>3.3101903357005695</v>
      </c>
      <c r="G68" s="92">
        <f>E68+C68</f>
        <v>48520.76994069895</v>
      </c>
    </row>
    <row r="69" spans="1:7" ht="12.75">
      <c r="A69" s="156" t="s">
        <v>23</v>
      </c>
      <c r="B69" s="157"/>
      <c r="C69" s="158"/>
      <c r="D69" s="93"/>
      <c r="E69" s="93"/>
      <c r="F69" s="125"/>
      <c r="G69" s="126"/>
    </row>
    <row r="70" spans="1:7" ht="12.75">
      <c r="A70" s="156" t="s">
        <v>24</v>
      </c>
      <c r="B70" s="157"/>
      <c r="C70" s="158"/>
      <c r="D70" s="93"/>
      <c r="E70" s="93"/>
      <c r="F70" s="125"/>
      <c r="G70" s="126"/>
    </row>
    <row r="71" spans="1:7" ht="12.75">
      <c r="A71" s="156" t="s">
        <v>25</v>
      </c>
      <c r="B71" s="157"/>
      <c r="C71" s="158"/>
      <c r="D71" s="93"/>
      <c r="E71" s="93"/>
      <c r="F71" s="125"/>
      <c r="G71" s="126"/>
    </row>
    <row r="72" spans="1:7" ht="12.75">
      <c r="A72" s="33" t="s">
        <v>37</v>
      </c>
      <c r="B72" s="31"/>
      <c r="C72" s="39"/>
      <c r="D72" s="99"/>
      <c r="E72" s="99"/>
      <c r="F72" s="54"/>
      <c r="G72" s="132"/>
    </row>
    <row r="73" spans="1:7" ht="12.75">
      <c r="A73" s="33" t="s">
        <v>38</v>
      </c>
      <c r="B73" s="31"/>
      <c r="C73" s="39"/>
      <c r="D73" s="99"/>
      <c r="E73" s="99"/>
      <c r="F73" s="54"/>
      <c r="G73" s="132"/>
    </row>
    <row r="74" spans="1:7" ht="12.75">
      <c r="A74" s="33" t="s">
        <v>39</v>
      </c>
      <c r="B74" s="31"/>
      <c r="C74" s="39"/>
      <c r="D74" s="99"/>
      <c r="E74" s="99"/>
      <c r="F74" s="54"/>
      <c r="G74" s="132"/>
    </row>
    <row r="75" spans="1:7" ht="13.5" thickBot="1">
      <c r="A75" s="153" t="s">
        <v>45</v>
      </c>
      <c r="B75" s="154"/>
      <c r="C75" s="155"/>
      <c r="D75" s="93"/>
      <c r="E75" s="93"/>
      <c r="F75" s="133"/>
      <c r="G75" s="134"/>
    </row>
    <row r="76" spans="1:7" s="1" customFormat="1" ht="13.5" thickBot="1">
      <c r="A76" s="15" t="s">
        <v>72</v>
      </c>
      <c r="B76" s="14">
        <f>B16+B17+B26</f>
        <v>13.349014527690601</v>
      </c>
      <c r="C76" s="40">
        <f>C26+C17+C16</f>
        <v>97834.92747344442</v>
      </c>
      <c r="D76" s="14">
        <f>D16+D17+D26</f>
        <v>15.275746811964686</v>
      </c>
      <c r="E76" s="108">
        <f>E26+E17+E16</f>
        <v>111955.94838488918</v>
      </c>
      <c r="F76" s="123">
        <f>F16+F17+F26</f>
        <v>14.301780669827643</v>
      </c>
      <c r="G76" s="124">
        <f>G26+G17+G16</f>
        <v>209635.50105833355</v>
      </c>
    </row>
    <row r="77" spans="1:7" ht="12.75" hidden="1">
      <c r="A77" s="4"/>
      <c r="B77" s="51"/>
      <c r="C77" s="52"/>
      <c r="D77" s="51"/>
      <c r="E77" s="52"/>
      <c r="F77" s="51"/>
      <c r="G77" s="52"/>
    </row>
    <row r="78" spans="1:7" s="1" customFormat="1" ht="12.75" hidden="1">
      <c r="A78" s="3" t="s">
        <v>1</v>
      </c>
      <c r="B78" s="47" t="e">
        <f aca="true" t="shared" si="4" ref="B78:G78">SUM(B79:B80)</f>
        <v>#DIV/0!</v>
      </c>
      <c r="C78" s="47">
        <f t="shared" si="4"/>
        <v>52540.18547389013</v>
      </c>
      <c r="D78" s="47" t="e">
        <f t="shared" si="4"/>
        <v>#DIV/0!</v>
      </c>
      <c r="E78" s="47">
        <f t="shared" si="4"/>
        <v>60002.52239338134</v>
      </c>
      <c r="F78" s="47" t="e">
        <f t="shared" si="4"/>
        <v>#DIV/0!</v>
      </c>
      <c r="G78" s="47">
        <f t="shared" si="4"/>
        <v>90568.25786727146</v>
      </c>
    </row>
    <row r="79" spans="1:7" ht="12.75" hidden="1">
      <c r="A79" s="2" t="s">
        <v>6</v>
      </c>
      <c r="B79" s="47" t="e">
        <f>C79/B21</f>
        <v>#DIV/0!</v>
      </c>
      <c r="C79" s="47">
        <f>C28+C40+C65</f>
        <v>30565.735473890134</v>
      </c>
      <c r="D79" s="47" t="e">
        <f>E79/D21</f>
        <v>#DIV/0!</v>
      </c>
      <c r="E79" s="47">
        <f>E28+E40+E65</f>
        <v>38028.072393381335</v>
      </c>
      <c r="F79" s="47" t="e">
        <f>G79/F21</f>
        <v>#DIV/0!</v>
      </c>
      <c r="G79" s="47">
        <f>G28+G40+G65</f>
        <v>68593.80786727146</v>
      </c>
    </row>
    <row r="80" spans="1:7" ht="12.75" hidden="1">
      <c r="A80" s="2" t="s">
        <v>7</v>
      </c>
      <c r="B80" s="47" t="e">
        <f>C80/B21</f>
        <v>#DIV/0!</v>
      </c>
      <c r="C80" s="47">
        <v>21974.45</v>
      </c>
      <c r="D80" s="47" t="e">
        <f>E80/D21</f>
        <v>#DIV/0!</v>
      </c>
      <c r="E80" s="47">
        <v>21974.45</v>
      </c>
      <c r="F80" s="47" t="e">
        <f>G80/F21</f>
        <v>#DIV/0!</v>
      </c>
      <c r="G80" s="47">
        <v>21974.45</v>
      </c>
    </row>
    <row r="81" spans="1:7" ht="12.75" hidden="1">
      <c r="A81" s="2"/>
      <c r="B81" s="53"/>
      <c r="C81" s="53"/>
      <c r="D81" s="53"/>
      <c r="E81" s="53"/>
      <c r="F81" s="53"/>
      <c r="G81" s="53"/>
    </row>
    <row r="82" spans="1:7" ht="12.75" hidden="1">
      <c r="A82" s="2"/>
      <c r="B82" s="53"/>
      <c r="C82" s="53"/>
      <c r="D82" s="53"/>
      <c r="E82" s="53"/>
      <c r="F82" s="53"/>
      <c r="G82" s="53"/>
    </row>
    <row r="83" spans="1:7" ht="12.75" hidden="1">
      <c r="A83" s="2" t="s">
        <v>9</v>
      </c>
      <c r="B83" s="53">
        <v>11.67</v>
      </c>
      <c r="C83" s="53"/>
      <c r="D83" s="53">
        <v>11.67</v>
      </c>
      <c r="E83" s="53"/>
      <c r="F83" s="53">
        <v>11.67</v>
      </c>
      <c r="G83" s="53"/>
    </row>
    <row r="84" spans="1:7" ht="12.75" hidden="1">
      <c r="A84" s="2" t="s">
        <v>8</v>
      </c>
      <c r="B84" s="53">
        <v>1.7</v>
      </c>
      <c r="C84" s="53"/>
      <c r="D84" s="53">
        <v>1.7</v>
      </c>
      <c r="E84" s="53"/>
      <c r="F84" s="53">
        <v>1.7</v>
      </c>
      <c r="G84" s="53"/>
    </row>
    <row r="85" spans="1:7" ht="12.75" hidden="1">
      <c r="A85" s="2" t="s">
        <v>0</v>
      </c>
      <c r="B85" s="47">
        <v>8.82</v>
      </c>
      <c r="C85" s="47"/>
      <c r="D85" s="47">
        <v>8.82</v>
      </c>
      <c r="E85" s="47"/>
      <c r="F85" s="47">
        <v>8.82</v>
      </c>
      <c r="G85" s="47"/>
    </row>
    <row r="86" spans="1:7" ht="12.75" hidden="1">
      <c r="A86" s="67" t="s">
        <v>10</v>
      </c>
      <c r="B86" s="68">
        <f>B83-B84-B85</f>
        <v>1.1500000000000004</v>
      </c>
      <c r="C86" s="68"/>
      <c r="D86" s="68">
        <f>D83-D84-D85</f>
        <v>1.1500000000000004</v>
      </c>
      <c r="E86" s="68"/>
      <c r="F86" s="68">
        <f>F83-F84-F85</f>
        <v>1.1500000000000004</v>
      </c>
      <c r="G86" s="68"/>
    </row>
    <row r="87" spans="1:8" ht="13.5" hidden="1" thickBot="1">
      <c r="A87" s="69" t="s">
        <v>57</v>
      </c>
      <c r="B87" s="14">
        <f>C87/B13/9</f>
        <v>0</v>
      </c>
      <c r="C87" s="63"/>
      <c r="D87" s="14">
        <f>E87/D13/9</f>
        <v>0</v>
      </c>
      <c r="E87" s="63"/>
      <c r="F87" s="14">
        <f>G87/F13/9</f>
        <v>0</v>
      </c>
      <c r="G87" s="63"/>
      <c r="H87" s="1"/>
    </row>
    <row r="88" spans="1:7" ht="15" hidden="1">
      <c r="A88" s="8" t="s">
        <v>42</v>
      </c>
      <c r="B88" s="8"/>
      <c r="C88" s="32">
        <f>B5-C76-C87</f>
        <v>-97834.92747344442</v>
      </c>
      <c r="D88" s="8"/>
      <c r="E88" s="32">
        <f>D5-E76-E87</f>
        <v>-111955.94838488918</v>
      </c>
      <c r="F88" s="8"/>
      <c r="G88" s="32">
        <f>F5-G76-G87</f>
        <v>-209635.50105833355</v>
      </c>
    </row>
    <row r="89" spans="1:7" ht="13.5" customHeight="1">
      <c r="A89" s="60" t="s">
        <v>44</v>
      </c>
      <c r="G89" s="43">
        <f>720+720</f>
        <v>1440</v>
      </c>
    </row>
    <row r="90" ht="12.75"/>
    <row r="91" spans="1:7" ht="12.75">
      <c r="A91" s="1" t="s">
        <v>27</v>
      </c>
      <c r="B91" s="1"/>
      <c r="C91" s="1"/>
      <c r="D91" s="1"/>
      <c r="E91" s="1"/>
      <c r="F91" s="1"/>
      <c r="G91" s="1" t="s">
        <v>43</v>
      </c>
    </row>
    <row r="92" spans="1:7" ht="12.75">
      <c r="A92" s="1"/>
      <c r="C92" s="1" t="s">
        <v>43</v>
      </c>
      <c r="E92" s="1" t="s">
        <v>43</v>
      </c>
      <c r="G92" s="1"/>
    </row>
    <row r="93" spans="3:7" ht="12.75">
      <c r="C93" s="1"/>
      <c r="E93" s="1"/>
      <c r="G93" s="1"/>
    </row>
    <row r="94" spans="3:7" ht="12.75">
      <c r="C94" s="1"/>
      <c r="E94" s="1"/>
      <c r="G94" s="1"/>
    </row>
    <row r="95" spans="1:7" ht="12.75">
      <c r="A95" s="1" t="s">
        <v>32</v>
      </c>
      <c r="C95" s="1"/>
      <c r="E95" s="1"/>
      <c r="G95" s="1" t="s">
        <v>36</v>
      </c>
    </row>
    <row r="96" spans="1:5" ht="12.75">
      <c r="A96" s="1"/>
      <c r="C96" s="1" t="s">
        <v>36</v>
      </c>
      <c r="E96" s="1" t="s">
        <v>36</v>
      </c>
    </row>
  </sheetData>
  <sheetProtection/>
  <mergeCells count="20">
    <mergeCell ref="A75:C75"/>
    <mergeCell ref="A71:C71"/>
    <mergeCell ref="A54:C54"/>
    <mergeCell ref="A56:C56"/>
    <mergeCell ref="A69:C69"/>
    <mergeCell ref="A70:C70"/>
    <mergeCell ref="A57:C57"/>
    <mergeCell ref="A58:C58"/>
    <mergeCell ref="A61:C61"/>
    <mergeCell ref="A62:C62"/>
    <mergeCell ref="A1:G3"/>
    <mergeCell ref="A59:C59"/>
    <mergeCell ref="A49:C49"/>
    <mergeCell ref="D4:E4"/>
    <mergeCell ref="F4:G4"/>
    <mergeCell ref="B4:C4"/>
    <mergeCell ref="A53:C53"/>
    <mergeCell ref="A32:C32"/>
    <mergeCell ref="A44:C44"/>
    <mergeCell ref="A45:C45"/>
  </mergeCells>
  <printOptions/>
  <pageMargins left="0.35433070866141736" right="0.15748031496062992" top="0.16" bottom="0.16" header="0.17" footer="0.16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2013-04-02T10:55:07Z</cp:lastPrinted>
  <dcterms:created xsi:type="dcterms:W3CDTF">1996-10-08T23:32:33Z</dcterms:created>
  <dcterms:modified xsi:type="dcterms:W3CDTF">2013-05-17T07:04:04Z</dcterms:modified>
  <cp:category/>
  <cp:version/>
  <cp:contentType/>
  <cp:contentStatus/>
</cp:coreProperties>
</file>