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330" windowHeight="6720" tabRatio="829" activeTab="0"/>
  </bookViews>
  <sheets>
    <sheet name="201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<sst xmlns="http://schemas.openxmlformats.org/spreadsheetml/2006/main" count="82" uniqueCount="63">
  <si>
    <t>МУП "ЖЭУ-2" г. Ставрополя</t>
  </si>
  <si>
    <t>Итого:</t>
  </si>
  <si>
    <t>Обслуживание конструктивных элементов здания</t>
  </si>
  <si>
    <t>Оплата труда:</t>
  </si>
  <si>
    <t>Обслуживание внутридомового оборудования</t>
  </si>
  <si>
    <t>Санитарное содержание придомовой территории</t>
  </si>
  <si>
    <t>Оплата труда</t>
  </si>
  <si>
    <t>Накладные</t>
  </si>
  <si>
    <t>Подрядчики</t>
  </si>
  <si>
    <t>Тариф</t>
  </si>
  <si>
    <t>ООО УК "ЖЭУ-2"</t>
  </si>
  <si>
    <t>Материалы</t>
  </si>
  <si>
    <t>Подрядные организации</t>
  </si>
  <si>
    <r>
      <t xml:space="preserve">Генеральный подрядчик МУП "ЖЭУ-2" г. Ставрополя -  </t>
    </r>
    <r>
      <rPr>
        <i/>
        <sz val="10"/>
        <rFont val="Arial"/>
        <family val="2"/>
      </rPr>
      <t>содержание и техническое обслуживание  многоквартирного дома</t>
    </r>
  </si>
  <si>
    <t>Техническое обслуживание общедомовой системы отопления:</t>
  </si>
  <si>
    <t>Техническое обслуживание общедомовой системы канализации:</t>
  </si>
  <si>
    <t xml:space="preserve">Техническое обслуживание электрических устройств мест общего пользования </t>
  </si>
  <si>
    <t xml:space="preserve"> - подметание свежевыпавшего снега</t>
  </si>
  <si>
    <t xml:space="preserve"> - очистка территории от уплотненного снега</t>
  </si>
  <si>
    <t xml:space="preserve"> - очистка территории от наледи и льда</t>
  </si>
  <si>
    <t>Статьи затрат:</t>
  </si>
  <si>
    <t>Генеральный директор</t>
  </si>
  <si>
    <t>Отчисления на социальные нужды</t>
  </si>
  <si>
    <t>Общецеховые, Общеэксплуатационные расходы</t>
  </si>
  <si>
    <t xml:space="preserve">Оплата труда </t>
  </si>
  <si>
    <t>Ведущий экономист</t>
  </si>
  <si>
    <t>м2</t>
  </si>
  <si>
    <t>Общая площадь дома:</t>
  </si>
  <si>
    <t>руб./1 м2 в месяц</t>
  </si>
  <si>
    <t>С.А. Сычева</t>
  </si>
  <si>
    <t>Техническое обслуживание общедомовой системы холодного водоснабжения</t>
  </si>
  <si>
    <t xml:space="preserve">      </t>
  </si>
  <si>
    <t xml:space="preserve"> - подметание в летний период</t>
  </si>
  <si>
    <t xml:space="preserve"> - транспортировка мусора в установленное место</t>
  </si>
  <si>
    <t xml:space="preserve"> - уборка мусора с газонов</t>
  </si>
  <si>
    <r>
      <t>ООО УК "ЖЭУ-2"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Услуги управления</t>
    </r>
  </si>
  <si>
    <r>
      <t>ОАО "СГРЦ"</t>
    </r>
    <r>
      <rPr>
        <sz val="10"/>
        <rFont val="Arial"/>
        <family val="2"/>
      </rPr>
      <t xml:space="preserve"> - </t>
    </r>
    <r>
      <rPr>
        <i/>
        <sz val="10"/>
        <rFont val="Arial"/>
        <family val="2"/>
      </rPr>
      <t>начисление и сбор платежей</t>
    </r>
  </si>
  <si>
    <r>
      <t>ООО "Печник"</t>
    </r>
    <r>
      <rPr>
        <sz val="10"/>
        <rFont val="Arial"/>
        <family val="2"/>
      </rPr>
      <t xml:space="preserve"> - </t>
    </r>
    <r>
      <rPr>
        <i/>
        <sz val="10"/>
        <rFont val="Arial"/>
        <family val="2"/>
      </rPr>
      <t>обследование вентканалов</t>
    </r>
  </si>
  <si>
    <r>
      <t xml:space="preserve">ООО "Ставропольгоргаз" </t>
    </r>
    <r>
      <rPr>
        <sz val="10"/>
        <rFont val="Arial"/>
        <family val="2"/>
      </rPr>
      <t xml:space="preserve">- </t>
    </r>
    <r>
      <rPr>
        <i/>
        <sz val="10"/>
        <rFont val="Arial"/>
        <family val="2"/>
      </rPr>
      <t>обслуживание фасадной разводки</t>
    </r>
  </si>
  <si>
    <r>
      <t>ООО "Микст"</t>
    </r>
    <r>
      <rPr>
        <sz val="10"/>
        <rFont val="Arial"/>
        <family val="2"/>
      </rPr>
      <t xml:space="preserve"> - </t>
    </r>
    <r>
      <rPr>
        <i/>
        <sz val="10"/>
        <rFont val="Arial"/>
        <family val="2"/>
      </rPr>
      <t>дезинсекцияция (площадь подпольных каналов - 20 м2)</t>
    </r>
  </si>
  <si>
    <r>
      <t>ООО "Микст"</t>
    </r>
    <r>
      <rPr>
        <sz val="10"/>
        <rFont val="Arial"/>
        <family val="2"/>
      </rPr>
      <t xml:space="preserve"> - </t>
    </r>
    <r>
      <rPr>
        <i/>
        <sz val="10"/>
        <rFont val="Arial"/>
        <family val="2"/>
      </rPr>
      <t>дератизация (площадь подпольных каналов -20 м2)</t>
    </r>
  </si>
  <si>
    <r>
      <t>СМУП "АРС"</t>
    </r>
    <r>
      <rPr>
        <sz val="10"/>
        <rFont val="Arial"/>
        <family val="2"/>
      </rPr>
      <t xml:space="preserve">- </t>
    </r>
    <r>
      <rPr>
        <i/>
        <sz val="10"/>
        <rFont val="Arial"/>
        <family val="2"/>
      </rPr>
      <t>аварийное обслуживание холодного и горячего водоснабжения</t>
    </r>
  </si>
  <si>
    <r>
      <t>СМУП "АРС"</t>
    </r>
    <r>
      <rPr>
        <sz val="10"/>
        <rFont val="Arial"/>
        <family val="2"/>
      </rPr>
      <t xml:space="preserve">- </t>
    </r>
    <r>
      <rPr>
        <i/>
        <sz val="10"/>
        <rFont val="Arial"/>
        <family val="2"/>
      </rPr>
      <t>аварийное обслуживание систем центрального отопления</t>
    </r>
  </si>
  <si>
    <r>
      <t>ООО "Ставропольэлектросеть"-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аварийное обслуживание внутридомовых электрических сетей и электрической арматуры</t>
    </r>
  </si>
  <si>
    <t>Остаток денежных средств на 30.09.2011 г.</t>
  </si>
  <si>
    <t>Задолженность по оплате услуг на 30.09.2011 г.</t>
  </si>
  <si>
    <t>Г.В. Ивахненко</t>
  </si>
  <si>
    <t>ООО УК "ЖЭУ-2" - Содержание и техническое обслуживание:</t>
  </si>
  <si>
    <t>ОАО "Горэлектросеть"- электроэнергия:</t>
  </si>
  <si>
    <t>ИТОГО:</t>
  </si>
  <si>
    <t>* Задолженностью считается неоплата свыше двух месяцев</t>
  </si>
  <si>
    <t>Утвержденный тариф 12,30 руб./м2</t>
  </si>
  <si>
    <t>Начислено за период</t>
  </si>
  <si>
    <t>Поступило в отчетном периоде</t>
  </si>
  <si>
    <t>руб. за период</t>
  </si>
  <si>
    <t xml:space="preserve">Дополнительно оказанные услуги  - </t>
  </si>
  <si>
    <t>Отчет ООО УК "ЖЭУ-2" за  2012 г. о выполненных работах по управлению, содержанию и техническому обслуживанию жилого многоквартирного дома ул. Мира 315</t>
  </si>
  <si>
    <t>Задолженность* на 01.01.2013 г.</t>
  </si>
  <si>
    <t xml:space="preserve"> - Замена 2 ламп (40 Вт)</t>
  </si>
  <si>
    <t xml:space="preserve"> - Очистка кровли от наледи (сосулек) (02.2012)</t>
  </si>
  <si>
    <t xml:space="preserve"> - Осмотр теплоузла; ремонт изоляции (16.03.2012)</t>
  </si>
  <si>
    <t xml:space="preserve"> - Отключение системы отопления по окончании отопительного периода (04.2012)</t>
  </si>
  <si>
    <t xml:space="preserve"> - Запуск системы отопления (10.2012)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</si>
</sst>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0"/>
    <numFmt numFmtId="183" formatCode="0.0000"/>
    <numFmt numFmtId="184" formatCode="0.00000000"/>
    <numFmt numFmtId="185" formatCode="0.0000000"/>
    <numFmt numFmtId="186" formatCode="0.000000"/>
  </numFmts>
  <fonts count="44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8"/>
      <name val="Arial"/>
      <family val="0"/>
    </font>
    <font>
      <sz val="9"/>
      <name val="Arial"/>
      <family val="2"/>
    </font>
    <font>
      <b/>
      <sz val="11"/>
      <name val="Arial"/>
      <family val="2"/>
    </font>
    <font>
      <b/>
      <sz val="11"/>
      <color indexed="12"/>
      <name val="Arial Cyr"/>
      <family val="0"/>
    </font>
    <font>
      <sz val="10"/>
      <color indexed="9"/>
      <name val="Arial"/>
      <family val="0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147">
    <xf numFmtId="0" fontId="0" fillId="0" borderId="0" xfId="0" applyAlignment="1">
      <alignment/>
    </xf>
    <xf numFmtId="0" fontId="1" fillId="0" borderId="0" xfId="0" applyFont="1" applyAlignment="1">
      <alignment/>
    </xf>
    <xf numFmtId="2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2" fontId="0" fillId="0" borderId="11" xfId="0" applyNumberFormat="1" applyBorder="1" applyAlignment="1">
      <alignment/>
    </xf>
    <xf numFmtId="0" fontId="3" fillId="0" borderId="0" xfId="0" applyFont="1" applyAlignment="1">
      <alignment/>
    </xf>
    <xf numFmtId="2" fontId="1" fillId="0" borderId="10" xfId="0" applyNumberFormat="1" applyFont="1" applyBorder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2" fillId="0" borderId="14" xfId="0" applyFont="1" applyBorder="1" applyAlignment="1">
      <alignment/>
    </xf>
    <xf numFmtId="2" fontId="1" fillId="0" borderId="15" xfId="0" applyNumberFormat="1" applyFont="1" applyBorder="1" applyAlignment="1">
      <alignment/>
    </xf>
    <xf numFmtId="0" fontId="1" fillId="0" borderId="16" xfId="0" applyFont="1" applyBorder="1" applyAlignment="1">
      <alignment/>
    </xf>
    <xf numFmtId="0" fontId="0" fillId="0" borderId="14" xfId="0" applyFont="1" applyBorder="1" applyAlignment="1">
      <alignment/>
    </xf>
    <xf numFmtId="0" fontId="1" fillId="0" borderId="17" xfId="0" applyFont="1" applyBorder="1" applyAlignment="1">
      <alignment wrapText="1"/>
    </xf>
    <xf numFmtId="0" fontId="1" fillId="0" borderId="18" xfId="0" applyFont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9" xfId="0" applyFont="1" applyFill="1" applyBorder="1" applyAlignment="1">
      <alignment horizontal="left" wrapText="1"/>
    </xf>
    <xf numFmtId="0" fontId="1" fillId="0" borderId="0" xfId="0" applyFont="1" applyBorder="1" applyAlignment="1">
      <alignment/>
    </xf>
    <xf numFmtId="2" fontId="1" fillId="0" borderId="20" xfId="0" applyNumberFormat="1" applyFont="1" applyBorder="1" applyAlignment="1">
      <alignment wrapText="1"/>
    </xf>
    <xf numFmtId="0" fontId="0" fillId="0" borderId="0" xfId="0" applyAlignment="1">
      <alignment wrapText="1"/>
    </xf>
    <xf numFmtId="2" fontId="1" fillId="0" borderId="0" xfId="0" applyNumberFormat="1" applyFont="1" applyAlignment="1">
      <alignment/>
    </xf>
    <xf numFmtId="0" fontId="3" fillId="0" borderId="19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0" fillId="0" borderId="21" xfId="0" applyFont="1" applyFill="1" applyBorder="1" applyAlignment="1">
      <alignment horizontal="left"/>
    </xf>
    <xf numFmtId="0" fontId="0" fillId="0" borderId="0" xfId="0" applyFont="1" applyAlignment="1">
      <alignment/>
    </xf>
    <xf numFmtId="0" fontId="5" fillId="0" borderId="14" xfId="0" applyFont="1" applyFill="1" applyBorder="1" applyAlignment="1">
      <alignment horizontal="left"/>
    </xf>
    <xf numFmtId="0" fontId="5" fillId="0" borderId="21" xfId="0" applyFont="1" applyFill="1" applyBorder="1" applyAlignment="1">
      <alignment horizontal="left"/>
    </xf>
    <xf numFmtId="0" fontId="0" fillId="4" borderId="22" xfId="0" applyFill="1" applyBorder="1" applyAlignment="1">
      <alignment wrapText="1"/>
    </xf>
    <xf numFmtId="0" fontId="0" fillId="4" borderId="23" xfId="0" applyFill="1" applyBorder="1" applyAlignment="1">
      <alignment/>
    </xf>
    <xf numFmtId="0" fontId="1" fillId="4" borderId="24" xfId="0" applyFont="1" applyFill="1" applyBorder="1" applyAlignment="1">
      <alignment/>
    </xf>
    <xf numFmtId="0" fontId="0" fillId="4" borderId="25" xfId="0" applyFill="1" applyBorder="1" applyAlignment="1">
      <alignment/>
    </xf>
    <xf numFmtId="0" fontId="1" fillId="0" borderId="26" xfId="0" applyFont="1" applyBorder="1" applyAlignment="1">
      <alignment wrapText="1"/>
    </xf>
    <xf numFmtId="0" fontId="2" fillId="0" borderId="27" xfId="0" applyFont="1" applyBorder="1" applyAlignment="1">
      <alignment/>
    </xf>
    <xf numFmtId="2" fontId="1" fillId="0" borderId="11" xfId="0" applyNumberFormat="1" applyFont="1" applyBorder="1" applyAlignment="1">
      <alignment/>
    </xf>
    <xf numFmtId="0" fontId="1" fillId="0" borderId="16" xfId="0" applyFont="1" applyBorder="1" applyAlignment="1">
      <alignment wrapText="1"/>
    </xf>
    <xf numFmtId="2" fontId="1" fillId="4" borderId="28" xfId="0" applyNumberFormat="1" applyFont="1" applyFill="1" applyBorder="1" applyAlignment="1">
      <alignment/>
    </xf>
    <xf numFmtId="2" fontId="6" fillId="0" borderId="0" xfId="0" applyNumberFormat="1" applyFont="1" applyAlignment="1">
      <alignment/>
    </xf>
    <xf numFmtId="2" fontId="0" fillId="0" borderId="29" xfId="0" applyNumberFormat="1" applyFont="1" applyBorder="1" applyAlignment="1">
      <alignment/>
    </xf>
    <xf numFmtId="0" fontId="3" fillId="0" borderId="30" xfId="0" applyFont="1" applyFill="1" applyBorder="1" applyAlignment="1">
      <alignment horizontal="left"/>
    </xf>
    <xf numFmtId="0" fontId="5" fillId="0" borderId="30" xfId="0" applyFont="1" applyFill="1" applyBorder="1" applyAlignment="1">
      <alignment horizontal="left"/>
    </xf>
    <xf numFmtId="0" fontId="0" fillId="0" borderId="30" xfId="0" applyFont="1" applyFill="1" applyBorder="1" applyAlignment="1">
      <alignment horizontal="left"/>
    </xf>
    <xf numFmtId="0" fontId="5" fillId="0" borderId="30" xfId="0" applyFont="1" applyBorder="1" applyAlignment="1">
      <alignment horizontal="left"/>
    </xf>
    <xf numFmtId="2" fontId="1" fillId="0" borderId="29" xfId="0" applyNumberFormat="1" applyFont="1" applyBorder="1" applyAlignment="1">
      <alignment/>
    </xf>
    <xf numFmtId="2" fontId="1" fillId="0" borderId="31" xfId="0" applyNumberFormat="1" applyFont="1" applyBorder="1" applyAlignment="1">
      <alignment/>
    </xf>
    <xf numFmtId="0" fontId="5" fillId="0" borderId="30" xfId="0" applyFont="1" applyFill="1" applyBorder="1" applyAlignment="1">
      <alignment horizontal="left" wrapText="1"/>
    </xf>
    <xf numFmtId="2" fontId="0" fillId="0" borderId="32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2" fontId="0" fillId="0" borderId="33" xfId="0" applyNumberFormat="1" applyFont="1" applyBorder="1" applyAlignment="1">
      <alignment/>
    </xf>
    <xf numFmtId="2" fontId="0" fillId="0" borderId="34" xfId="0" applyNumberFormat="1" applyFont="1" applyBorder="1" applyAlignment="1">
      <alignment/>
    </xf>
    <xf numFmtId="0" fontId="5" fillId="0" borderId="14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5" fillId="0" borderId="35" xfId="0" applyFont="1" applyBorder="1" applyAlignment="1">
      <alignment horizontal="left"/>
    </xf>
    <xf numFmtId="0" fontId="5" fillId="0" borderId="36" xfId="0" applyFont="1" applyBorder="1" applyAlignment="1">
      <alignment horizontal="left"/>
    </xf>
    <xf numFmtId="0" fontId="5" fillId="0" borderId="37" xfId="0" applyFont="1" applyBorder="1" applyAlignment="1">
      <alignment horizontal="left"/>
    </xf>
    <xf numFmtId="0" fontId="0" fillId="0" borderId="0" xfId="0" applyFont="1" applyAlignment="1">
      <alignment/>
    </xf>
    <xf numFmtId="2" fontId="8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/>
    </xf>
    <xf numFmtId="0" fontId="1" fillId="0" borderId="16" xfId="0" applyFont="1" applyBorder="1" applyAlignment="1">
      <alignment wrapText="1"/>
    </xf>
    <xf numFmtId="0" fontId="0" fillId="0" borderId="33" xfId="0" applyBorder="1" applyAlignment="1">
      <alignment/>
    </xf>
    <xf numFmtId="2" fontId="0" fillId="0" borderId="33" xfId="0" applyNumberFormat="1" applyBorder="1" applyAlignment="1">
      <alignment/>
    </xf>
    <xf numFmtId="2" fontId="0" fillId="0" borderId="38" xfId="0" applyNumberFormat="1" applyBorder="1" applyAlignment="1">
      <alignment/>
    </xf>
    <xf numFmtId="0" fontId="0" fillId="0" borderId="31" xfId="0" applyBorder="1" applyAlignment="1">
      <alignment/>
    </xf>
    <xf numFmtId="2" fontId="9" fillId="0" borderId="11" xfId="0" applyNumberFormat="1" applyFont="1" applyBorder="1" applyAlignment="1">
      <alignment/>
    </xf>
    <xf numFmtId="2" fontId="9" fillId="0" borderId="32" xfId="0" applyNumberFormat="1" applyFont="1" applyBorder="1" applyAlignment="1">
      <alignment/>
    </xf>
    <xf numFmtId="2" fontId="9" fillId="0" borderId="10" xfId="0" applyNumberFormat="1" applyFont="1" applyBorder="1" applyAlignment="1">
      <alignment/>
    </xf>
    <xf numFmtId="2" fontId="9" fillId="0" borderId="29" xfId="0" applyNumberFormat="1" applyFont="1" applyBorder="1" applyAlignment="1">
      <alignment/>
    </xf>
    <xf numFmtId="0" fontId="1" fillId="0" borderId="15" xfId="0" applyFont="1" applyBorder="1" applyAlignment="1">
      <alignment horizontal="center" wrapText="1"/>
    </xf>
    <xf numFmtId="0" fontId="1" fillId="0" borderId="31" xfId="0" applyFont="1" applyBorder="1" applyAlignment="1">
      <alignment horizontal="center" wrapText="1"/>
    </xf>
    <xf numFmtId="0" fontId="0" fillId="0" borderId="27" xfId="0" applyBorder="1" applyAlignment="1">
      <alignment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5" xfId="0" applyFont="1" applyBorder="1" applyAlignment="1">
      <alignment/>
    </xf>
    <xf numFmtId="0" fontId="1" fillId="0" borderId="31" xfId="0" applyFont="1" applyBorder="1" applyAlignment="1">
      <alignment/>
    </xf>
    <xf numFmtId="0" fontId="0" fillId="0" borderId="0" xfId="0" applyBorder="1" applyAlignment="1">
      <alignment horizontal="right" wrapText="1"/>
    </xf>
    <xf numFmtId="2" fontId="1" fillId="0" borderId="31" xfId="0" applyNumberFormat="1" applyFont="1" applyBorder="1" applyAlignment="1">
      <alignment wrapText="1"/>
    </xf>
    <xf numFmtId="0" fontId="0" fillId="0" borderId="29" xfId="0" applyFont="1" applyBorder="1" applyAlignment="1">
      <alignment/>
    </xf>
    <xf numFmtId="2" fontId="0" fillId="0" borderId="29" xfId="0" applyNumberFormat="1" applyFont="1" applyBorder="1" applyAlignment="1">
      <alignment/>
    </xf>
    <xf numFmtId="2" fontId="0" fillId="0" borderId="39" xfId="0" applyNumberFormat="1" applyFont="1" applyBorder="1" applyAlignment="1">
      <alignment/>
    </xf>
    <xf numFmtId="0" fontId="3" fillId="0" borderId="14" xfId="0" applyFont="1" applyFill="1" applyBorder="1" applyAlignment="1">
      <alignment horizontal="left"/>
    </xf>
    <xf numFmtId="2" fontId="0" fillId="0" borderId="11" xfId="0" applyNumberFormat="1" applyBorder="1" applyAlignment="1">
      <alignment/>
    </xf>
    <xf numFmtId="2" fontId="0" fillId="0" borderId="10" xfId="0" applyNumberFormat="1" applyFont="1" applyFill="1" applyBorder="1" applyAlignment="1">
      <alignment/>
    </xf>
    <xf numFmtId="2" fontId="9" fillId="0" borderId="10" xfId="0" applyNumberFormat="1" applyFont="1" applyFill="1" applyBorder="1" applyAlignment="1">
      <alignment/>
    </xf>
    <xf numFmtId="0" fontId="0" fillId="4" borderId="40" xfId="0" applyFill="1" applyBorder="1" applyAlignment="1">
      <alignment/>
    </xf>
    <xf numFmtId="0" fontId="0" fillId="4" borderId="17" xfId="0" applyFill="1" applyBorder="1" applyAlignment="1">
      <alignment/>
    </xf>
    <xf numFmtId="0" fontId="3" fillId="4" borderId="12" xfId="0" applyFont="1" applyFill="1" applyBorder="1" applyAlignment="1">
      <alignment/>
    </xf>
    <xf numFmtId="0" fontId="0" fillId="4" borderId="12" xfId="0" applyFill="1" applyBorder="1" applyAlignment="1">
      <alignment/>
    </xf>
    <xf numFmtId="0" fontId="0" fillId="4" borderId="35" xfId="0" applyFill="1" applyBorder="1" applyAlignment="1">
      <alignment/>
    </xf>
    <xf numFmtId="0" fontId="0" fillId="4" borderId="18" xfId="0" applyFill="1" applyBorder="1" applyAlignment="1">
      <alignment/>
    </xf>
    <xf numFmtId="0" fontId="0" fillId="4" borderId="12" xfId="0" applyFont="1" applyFill="1" applyBorder="1" applyAlignment="1">
      <alignment/>
    </xf>
    <xf numFmtId="0" fontId="0" fillId="4" borderId="13" xfId="0" applyFill="1" applyBorder="1" applyAlignment="1">
      <alignment/>
    </xf>
    <xf numFmtId="2" fontId="0" fillId="4" borderId="18" xfId="0" applyNumberFormat="1" applyFill="1" applyBorder="1" applyAlignment="1">
      <alignment/>
    </xf>
    <xf numFmtId="2" fontId="1" fillId="0" borderId="41" xfId="0" applyNumberFormat="1" applyFont="1" applyBorder="1" applyAlignment="1">
      <alignment/>
    </xf>
    <xf numFmtId="2" fontId="1" fillId="0" borderId="42" xfId="0" applyNumberFormat="1" applyFont="1" applyBorder="1" applyAlignment="1">
      <alignment/>
    </xf>
    <xf numFmtId="2" fontId="1" fillId="0" borderId="43" xfId="0" applyNumberFormat="1" applyFont="1" applyBorder="1" applyAlignment="1">
      <alignment/>
    </xf>
    <xf numFmtId="2" fontId="1" fillId="0" borderId="44" xfId="0" applyNumberFormat="1" applyFont="1" applyBorder="1" applyAlignment="1">
      <alignment/>
    </xf>
    <xf numFmtId="0" fontId="0" fillId="0" borderId="10" xfId="0" applyFill="1" applyBorder="1" applyAlignment="1">
      <alignment/>
    </xf>
    <xf numFmtId="0" fontId="5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2" fontId="9" fillId="0" borderId="45" xfId="0" applyNumberFormat="1" applyFont="1" applyFill="1" applyBorder="1" applyAlignment="1">
      <alignment/>
    </xf>
    <xf numFmtId="2" fontId="9" fillId="0" borderId="46" xfId="0" applyNumberFormat="1" applyFont="1" applyFill="1" applyBorder="1" applyAlignment="1">
      <alignment/>
    </xf>
    <xf numFmtId="2" fontId="0" fillId="0" borderId="14" xfId="0" applyNumberFormat="1" applyFon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29" xfId="0" applyFill="1" applyBorder="1" applyAlignment="1">
      <alignment/>
    </xf>
    <xf numFmtId="0" fontId="5" fillId="0" borderId="14" xfId="0" applyFont="1" applyFill="1" applyBorder="1" applyAlignment="1">
      <alignment horizontal="left" wrapText="1"/>
    </xf>
    <xf numFmtId="0" fontId="5" fillId="0" borderId="29" xfId="0" applyFont="1" applyFill="1" applyBorder="1" applyAlignment="1">
      <alignment horizontal="left" wrapText="1"/>
    </xf>
    <xf numFmtId="2" fontId="9" fillId="0" borderId="14" xfId="0" applyNumberFormat="1" applyFont="1" applyFill="1" applyBorder="1" applyAlignment="1">
      <alignment/>
    </xf>
    <xf numFmtId="0" fontId="5" fillId="0" borderId="29" xfId="0" applyFont="1" applyFill="1" applyBorder="1" applyAlignment="1">
      <alignment horizontal="left"/>
    </xf>
    <xf numFmtId="0" fontId="0" fillId="0" borderId="29" xfId="0" applyFont="1" applyFill="1" applyBorder="1" applyAlignment="1">
      <alignment horizontal="left"/>
    </xf>
    <xf numFmtId="0" fontId="3" fillId="0" borderId="29" xfId="0" applyFont="1" applyFill="1" applyBorder="1" applyAlignment="1">
      <alignment horizontal="left"/>
    </xf>
    <xf numFmtId="0" fontId="0" fillId="0" borderId="47" xfId="0" applyFill="1" applyBorder="1" applyAlignment="1">
      <alignment/>
    </xf>
    <xf numFmtId="0" fontId="0" fillId="0" borderId="48" xfId="0" applyFill="1" applyBorder="1" applyAlignment="1">
      <alignment/>
    </xf>
    <xf numFmtId="0" fontId="0" fillId="0" borderId="49" xfId="0" applyFill="1" applyBorder="1" applyAlignment="1">
      <alignment/>
    </xf>
    <xf numFmtId="2" fontId="1" fillId="0" borderId="10" xfId="0" applyNumberFormat="1" applyFont="1" applyFill="1" applyBorder="1" applyAlignment="1">
      <alignment/>
    </xf>
    <xf numFmtId="2" fontId="1" fillId="0" borderId="29" xfId="0" applyNumberFormat="1" applyFont="1" applyFill="1" applyBorder="1" applyAlignment="1">
      <alignment/>
    </xf>
    <xf numFmtId="2" fontId="1" fillId="0" borderId="46" xfId="0" applyNumberFormat="1" applyFont="1" applyFill="1" applyBorder="1" applyAlignment="1">
      <alignment/>
    </xf>
    <xf numFmtId="2" fontId="1" fillId="0" borderId="50" xfId="0" applyNumberFormat="1" applyFont="1" applyFill="1" applyBorder="1" applyAlignment="1">
      <alignment/>
    </xf>
    <xf numFmtId="0" fontId="0" fillId="0" borderId="51" xfId="0" applyFont="1" applyBorder="1" applyAlignment="1">
      <alignment horizontal="left"/>
    </xf>
    <xf numFmtId="0" fontId="0" fillId="0" borderId="52" xfId="0" applyFont="1" applyBorder="1" applyAlignment="1">
      <alignment horizontal="left"/>
    </xf>
    <xf numFmtId="0" fontId="0" fillId="0" borderId="53" xfId="0" applyFont="1" applyBorder="1" applyAlignment="1">
      <alignment horizontal="left"/>
    </xf>
    <xf numFmtId="0" fontId="6" fillId="0" borderId="0" xfId="0" applyFont="1" applyAlignment="1">
      <alignment horizontal="left" wrapText="1"/>
    </xf>
    <xf numFmtId="0" fontId="5" fillId="0" borderId="14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5" fillId="0" borderId="30" xfId="0" applyFont="1" applyBorder="1" applyAlignment="1">
      <alignment horizontal="left"/>
    </xf>
    <xf numFmtId="0" fontId="5" fillId="0" borderId="14" xfId="0" applyFont="1" applyFill="1" applyBorder="1" applyAlignment="1">
      <alignment horizontal="left"/>
    </xf>
    <xf numFmtId="0" fontId="5" fillId="0" borderId="21" xfId="0" applyFont="1" applyFill="1" applyBorder="1" applyAlignment="1">
      <alignment horizontal="left"/>
    </xf>
    <xf numFmtId="0" fontId="5" fillId="0" borderId="30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left"/>
    </xf>
    <xf numFmtId="0" fontId="3" fillId="0" borderId="21" xfId="0" applyFont="1" applyFill="1" applyBorder="1" applyAlignment="1">
      <alignment horizontal="left"/>
    </xf>
    <xf numFmtId="0" fontId="3" fillId="0" borderId="30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0" fontId="3" fillId="0" borderId="19" xfId="0" applyFont="1" applyFill="1" applyBorder="1" applyAlignment="1">
      <alignment horizontal="left"/>
    </xf>
    <xf numFmtId="0" fontId="5" fillId="0" borderId="12" xfId="0" applyFont="1" applyFill="1" applyBorder="1" applyAlignment="1">
      <alignment horizontal="left" wrapText="1"/>
    </xf>
    <xf numFmtId="0" fontId="5" fillId="0" borderId="19" xfId="0" applyFont="1" applyFill="1" applyBorder="1" applyAlignment="1">
      <alignment horizontal="left" wrapText="1"/>
    </xf>
    <xf numFmtId="0" fontId="5" fillId="0" borderId="30" xfId="0" applyFont="1" applyFill="1" applyBorder="1" applyAlignment="1">
      <alignment horizontal="left" wrapText="1"/>
    </xf>
    <xf numFmtId="0" fontId="1" fillId="0" borderId="0" xfId="0" applyFont="1" applyBorder="1" applyAlignment="1">
      <alignment horizontal="center"/>
    </xf>
    <xf numFmtId="0" fontId="7" fillId="0" borderId="0" xfId="0" applyFont="1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57;&#1042;&#1045;&#1058;&#1040;\&#1086;&#1090;&#1095;&#1077;&#1090;%20&#1087;&#1086;%20&#1076;&#1086;&#1084;&#1072;&#1084;\2011%20&#1075;\&#1086;&#1089;&#1085;&#1086;&#1074;&#1085;&#1086;&#1081;%20&#1088;&#1072;&#1089;&#1095;&#1077;&#109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57;&#1042;&#1045;&#1058;&#1040;\&#1086;&#1090;&#1095;&#1077;&#1090;%20&#1087;&#1086;%20&#1076;&#1086;&#1084;&#1072;&#1084;\2011%20&#1075;\9%20&#1084;&#1077;&#1089;\9&#1084;%20&#1086;&#1089;&#1085;&#1086;&#1074;&#1085;&#1086;&#1081;%20&#1088;&#1072;&#1089;&#1095;&#1077;&#109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3;&#1083;&#1072;&#1074;&#1085;&#1099;&#1081;%20&#1041;&#1091;&#1093;&#1075;&#1072;&#1083;&#1090;&#1077;&#1088;\&#1056;&#1072;&#1073;&#1086;&#1095;&#1080;&#1081;%20&#1089;&#1090;&#1086;&#1083;\&#1069;&#1082;&#1086;&#1085;&#1086;&#1084;&#1080;&#1089;&#1090;-2\&#1084;&#1086;&#1080;%20&#1076;&#1086;&#1082;\&#1057;&#1042;&#1045;&#1058;&#1040;\&#1086;&#1090;&#1095;&#1077;&#1090;%20&#1087;&#1086;%20&#1076;&#1086;&#1084;&#1072;&#1084;\2012\1%20&#1087;&#1086;&#1083;.2012\&#1087;&#1086;&#1083;.12.%20&#1086;&#1089;&#1085;&#1086;&#1074;&#1085;&#1086;&#1081;%20&#1088;&#1072;&#1089;&#1095;&#1077;&#1090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3;&#1083;&#1072;&#1074;&#1085;&#1099;&#1081;%20&#1041;&#1091;&#1093;&#1075;&#1072;&#1083;&#1090;&#1077;&#1088;\&#1056;&#1072;&#1073;&#1086;&#1095;&#1080;&#1081;%20&#1089;&#1090;&#1086;&#1083;\&#1069;&#1082;&#1086;&#1085;&#1086;&#1084;&#1080;&#1089;&#1090;-2\&#1084;&#1086;&#1080;%20&#1076;&#1086;&#1082;\&#1057;&#1042;&#1045;&#1058;&#1040;\&#1086;&#1090;&#1095;&#1077;&#1090;%20&#1087;&#1086;%20&#1076;&#1086;&#1084;&#1072;&#1084;\2012\1%20&#1087;&#1086;&#1083;.2012\20,26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3;&#1083;&#1072;&#1074;&#1085;&#1099;&#1081;%20&#1041;&#1091;&#1093;&#1075;&#1072;&#1083;&#1090;&#1077;&#1088;\&#1056;&#1072;&#1073;&#1086;&#1095;&#1080;&#1081;%20&#1089;&#1090;&#1086;&#1083;\&#1069;&#1082;&#1086;&#1085;&#1086;&#1084;&#1080;&#1089;&#1090;-2\&#1084;&#1086;&#1080;%20&#1076;&#1086;&#1082;\&#1057;&#1042;&#1045;&#1058;&#1040;\&#1086;&#1090;&#1095;&#1077;&#1090;%20&#1087;&#1086;%20&#1076;&#1086;&#1084;&#1072;&#1084;\2012\1%20&#1087;&#1086;&#1083;.2012\&#1086;&#1089;&#1085;&#1086;&#1074;&#1085;&#1086;&#1081;%20&#1088;&#1072;&#1089;&#1095;&#1077;&#1090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3;&#1083;&#1072;&#1074;&#1085;&#1099;&#1081;%20&#1041;&#1091;&#1093;&#1075;&#1072;&#1083;&#1090;&#1077;&#1088;\&#1056;&#1072;&#1073;&#1086;&#1095;&#1080;&#1081;%20&#1089;&#1090;&#1086;&#1083;\&#1069;&#1082;&#1086;&#1085;&#1086;&#1084;&#1080;&#1089;&#1090;-2\&#1084;&#1086;&#1080;%20&#1076;&#1086;&#1082;\&#1057;&#1042;&#1045;&#1058;&#1040;\&#1086;&#1090;&#1095;&#1077;&#1090;%20&#1087;&#1086;%20&#1076;&#1086;&#1084;&#1072;&#1084;\2012\1%20&#1087;&#1086;&#1083;.2012\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УП (2)"/>
      <sheetName val="МУП"/>
      <sheetName val="МУП (3)"/>
      <sheetName val="Подрядч"/>
    </sheetNames>
    <sheetDataSet>
      <sheetData sheetId="1">
        <row r="51">
          <cell r="R51">
            <v>0.6000000000000001</v>
          </cell>
          <cell r="X51">
            <v>0.71</v>
          </cell>
          <cell r="AH51">
            <v>1.0400000000000003</v>
          </cell>
          <cell r="AN51">
            <v>1.24</v>
          </cell>
        </row>
      </sheetData>
      <sheetData sheetId="3">
        <row r="51">
          <cell r="C51">
            <v>488.8</v>
          </cell>
          <cell r="L51">
            <v>310.38800000000003</v>
          </cell>
          <cell r="M51">
            <v>175.968</v>
          </cell>
          <cell r="P51">
            <v>106.94944</v>
          </cell>
          <cell r="AN51">
            <v>1.590250100000001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МУП (2)"/>
      <sheetName val="МУП"/>
      <sheetName val="Подрядч"/>
      <sheetName val="Начисление"/>
      <sheetName val="Подрядч факт"/>
      <sheetName val="Площадь участков"/>
      <sheetName val="Площадь участков (2)"/>
      <sheetName val="Лист1"/>
      <sheetName val="в Админ"/>
      <sheetName val="Начисление ТО"/>
      <sheetName val="Начисление Эл.Эн"/>
    </sheetNames>
    <sheetDataSet>
      <sheetData sheetId="1">
        <row r="51">
          <cell r="BC51">
            <v>4.327451728528698</v>
          </cell>
          <cell r="BJ51">
            <v>5.262829067013994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МУП"/>
      <sheetName val="Подрядч"/>
      <sheetName val="Начисление"/>
      <sheetName val="Расчет эл.энергии"/>
      <sheetName val="Начис электроэн"/>
      <sheetName val="Начис Уп.Тр"/>
      <sheetName val="Подрядч факт"/>
      <sheetName val="Площадь участков"/>
      <sheetName val="Площадь участков (2)"/>
      <sheetName val="в Админ"/>
    </sheetNames>
    <sheetDataSet>
      <sheetData sheetId="2">
        <row r="38">
          <cell r="O38">
            <v>302382</v>
          </cell>
        </row>
        <row r="53">
          <cell r="O53">
            <v>36073.439999999995</v>
          </cell>
          <cell r="P53">
            <v>36152.4</v>
          </cell>
        </row>
      </sheetData>
      <sheetData sheetId="4">
        <row r="38">
          <cell r="AM38">
            <v>217671.83000000002</v>
          </cell>
        </row>
        <row r="51">
          <cell r="AM51">
            <v>34657.81</v>
          </cell>
          <cell r="AN51">
            <v>33484.09</v>
          </cell>
        </row>
      </sheetData>
      <sheetData sheetId="6">
        <row r="51">
          <cell r="AG51">
            <v>336</v>
          </cell>
          <cell r="AH51">
            <v>1079.98</v>
          </cell>
          <cell r="AN51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0,26"/>
      <sheetName val="20,26 пол-е"/>
      <sheetName val="20,26 9 мес"/>
      <sheetName val="20,26 год"/>
      <sheetName val="мат-лы"/>
      <sheetName val="мат-лы пол-е"/>
      <sheetName val="мат-лы 9 мес"/>
      <sheetName val="мат-лы год"/>
    </sheetNames>
    <sheetDataSet>
      <sheetData sheetId="7">
        <row r="57">
          <cell r="O57">
            <v>0</v>
          </cell>
          <cell r="P57">
            <v>15.86</v>
          </cell>
          <cell r="Q57">
            <v>569.4328304518672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МУП"/>
      <sheetName val="Подрядч"/>
      <sheetName val="Начисление"/>
      <sheetName val="Расчет эл.энергии"/>
      <sheetName val="Начис электроэн"/>
      <sheetName val="Начис Уп.Тр"/>
      <sheetName val="Подрядч факт"/>
      <sheetName val="Площадь участков"/>
      <sheetName val="Площадь участков (2)"/>
      <sheetName val="в Админ"/>
    </sheetNames>
    <sheetDataSet>
      <sheetData sheetId="0">
        <row r="58">
          <cell r="V58">
            <v>0.7357128363614084</v>
          </cell>
          <cell r="AB58">
            <v>0.33107077636263377</v>
          </cell>
          <cell r="AD58">
            <v>0.6253559109071971</v>
          </cell>
          <cell r="AH58">
            <v>0.09865909135606488</v>
          </cell>
          <cell r="AZ58">
            <v>1.2671355712236911</v>
          </cell>
          <cell r="BF58">
            <v>0.570211007050661</v>
          </cell>
          <cell r="BH58">
            <v>1.0770652355401376</v>
          </cell>
          <cell r="BL58">
            <v>0.169922880101097</v>
          </cell>
          <cell r="BW58">
            <v>5.428044463908414</v>
          </cell>
          <cell r="CD58">
            <v>2.4426200087587864</v>
          </cell>
          <cell r="CF58">
            <v>4.613837794322151</v>
          </cell>
          <cell r="CJ58">
            <v>0.7034745625225305</v>
          </cell>
        </row>
      </sheetData>
      <sheetData sheetId="1">
        <row r="58">
          <cell r="R58">
            <v>117.312</v>
          </cell>
        </row>
      </sheetData>
      <sheetData sheetId="2">
        <row r="53">
          <cell r="O53">
            <v>75754.31999999998</v>
          </cell>
          <cell r="P53">
            <v>77501.85</v>
          </cell>
        </row>
      </sheetData>
      <sheetData sheetId="4">
        <row r="51">
          <cell r="AM51">
            <v>64654.9</v>
          </cell>
          <cell r="AN51">
            <v>64656.49</v>
          </cell>
        </row>
      </sheetData>
      <sheetData sheetId="6">
        <row r="53">
          <cell r="AG53">
            <v>144</v>
          </cell>
          <cell r="AN53">
            <v>0</v>
          </cell>
          <cell r="AS53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0,26"/>
      <sheetName val="20,26 пол-е"/>
      <sheetName val="20,26 9 мес"/>
      <sheetName val="20,26 год"/>
      <sheetName val="3 квартал"/>
      <sheetName val="4 квартал"/>
      <sheetName val="мат"/>
      <sheetName val="мат-лы год"/>
      <sheetName val="мат-лы"/>
      <sheetName val="мат-лы пол-е"/>
      <sheetName val="мат-лы 9 мес"/>
    </sheetNames>
    <sheetDataSet>
      <sheetData sheetId="7">
        <row r="57">
          <cell r="O57">
            <v>310.86</v>
          </cell>
          <cell r="P57">
            <v>0</v>
          </cell>
          <cell r="Q57">
            <v>1106.9094321181815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6"/>
  <sheetViews>
    <sheetView tabSelected="1" zoomScalePageLayoutView="0" workbookViewId="0" topLeftCell="A1">
      <selection activeCell="A70" sqref="A70:C70"/>
    </sheetView>
  </sheetViews>
  <sheetFormatPr defaultColWidth="9.140625" defaultRowHeight="12.75"/>
  <cols>
    <col min="1" max="1" width="72.28125" style="0" customWidth="1"/>
    <col min="2" max="2" width="13.7109375" style="0" hidden="1" customWidth="1"/>
    <col min="3" max="3" width="13.00390625" style="0" hidden="1" customWidth="1"/>
    <col min="4" max="4" width="9.140625" style="0" hidden="1" customWidth="1"/>
    <col min="5" max="5" width="13.7109375" style="0" hidden="1" customWidth="1"/>
    <col min="6" max="6" width="13.00390625" style="0" hidden="1" customWidth="1"/>
    <col min="7" max="7" width="13.7109375" style="0" customWidth="1"/>
    <col min="8" max="8" width="13.00390625" style="0" customWidth="1"/>
    <col min="9" max="9" width="18.140625" style="0" customWidth="1"/>
  </cols>
  <sheetData>
    <row r="1" spans="1:8" ht="15" customHeight="1">
      <c r="A1" s="146" t="s">
        <v>56</v>
      </c>
      <c r="B1" s="146"/>
      <c r="C1" s="146"/>
      <c r="D1" s="146"/>
      <c r="E1" s="146"/>
      <c r="F1" s="146"/>
      <c r="G1" s="146"/>
      <c r="H1" s="146"/>
    </row>
    <row r="2" spans="1:8" ht="15" customHeight="1">
      <c r="A2" s="146"/>
      <c r="B2" s="146"/>
      <c r="C2" s="146"/>
      <c r="D2" s="146"/>
      <c r="E2" s="146"/>
      <c r="F2" s="146"/>
      <c r="G2" s="146"/>
      <c r="H2" s="146"/>
    </row>
    <row r="3" spans="1:8" ht="15" customHeight="1">
      <c r="A3" s="146"/>
      <c r="B3" s="146"/>
      <c r="C3" s="146"/>
      <c r="D3" s="146"/>
      <c r="E3" s="146"/>
      <c r="F3" s="146"/>
      <c r="G3" s="146"/>
      <c r="H3" s="146"/>
    </row>
    <row r="4" spans="1:8" ht="13.5" thickBot="1">
      <c r="A4" s="23"/>
      <c r="B4" s="145"/>
      <c r="C4" s="145"/>
      <c r="E4" s="145"/>
      <c r="F4" s="145"/>
      <c r="G4" s="145"/>
      <c r="H4" s="145"/>
    </row>
    <row r="5" spans="1:9" s="25" customFormat="1" ht="40.5" customHeight="1" thickBot="1">
      <c r="A5" s="41" t="s">
        <v>20</v>
      </c>
      <c r="B5" s="73" t="s">
        <v>52</v>
      </c>
      <c r="C5" s="73" t="s">
        <v>53</v>
      </c>
      <c r="D5" s="73"/>
      <c r="E5" s="73" t="s">
        <v>52</v>
      </c>
      <c r="F5" s="73" t="s">
        <v>53</v>
      </c>
      <c r="G5" s="73" t="s">
        <v>52</v>
      </c>
      <c r="H5" s="73" t="s">
        <v>53</v>
      </c>
      <c r="I5" s="74" t="s">
        <v>57</v>
      </c>
    </row>
    <row r="6" spans="1:9" ht="12.75">
      <c r="A6" s="75" t="s">
        <v>47</v>
      </c>
      <c r="B6" s="76">
        <f>'[3]Начисление'!$O$53</f>
        <v>36073.439999999995</v>
      </c>
      <c r="C6" s="76">
        <f>'[3]Начисление'!$P$53</f>
        <v>36152.4</v>
      </c>
      <c r="D6" s="76">
        <f>'[3]Начисление'!$O$38</f>
        <v>302382</v>
      </c>
      <c r="E6" s="76">
        <f>G6-B6</f>
        <v>39680.87999999998</v>
      </c>
      <c r="F6" s="76">
        <f>H6-C6</f>
        <v>41349.450000000004</v>
      </c>
      <c r="G6" s="76">
        <f>'[5]Начисление'!$O$53</f>
        <v>75754.31999999998</v>
      </c>
      <c r="H6" s="76">
        <f>'[5]Начисление'!$P$53</f>
        <v>77501.85</v>
      </c>
      <c r="I6" s="76">
        <f>'[5]Начисление'!$Q$53</f>
        <v>0</v>
      </c>
    </row>
    <row r="7" spans="1:9" ht="13.5" thickBot="1">
      <c r="A7" s="77" t="s">
        <v>48</v>
      </c>
      <c r="B7" s="78">
        <f>'[3]Начис электроэн'!$AM$51</f>
        <v>34657.81</v>
      </c>
      <c r="C7" s="78">
        <f>'[3]Начис электроэн'!$AN$51</f>
        <v>33484.09</v>
      </c>
      <c r="D7" s="78">
        <f>'[3]Начис электроэн'!$AM$38</f>
        <v>217671.83000000002</v>
      </c>
      <c r="E7" s="76">
        <f>G7-B7</f>
        <v>29997.090000000004</v>
      </c>
      <c r="F7" s="76">
        <f>H7-C7</f>
        <v>31172.4</v>
      </c>
      <c r="G7" s="78">
        <f>'[5]Начис электроэн'!$AM$51</f>
        <v>64654.9</v>
      </c>
      <c r="H7" s="78">
        <f>'[5]Начис электроэн'!$AN$51</f>
        <v>64656.49</v>
      </c>
      <c r="I7" s="78">
        <f>'[5]Начис электроэн'!$AO$51</f>
        <v>0</v>
      </c>
    </row>
    <row r="8" spans="1:9" ht="13.5" thickBot="1">
      <c r="A8" s="79" t="s">
        <v>49</v>
      </c>
      <c r="B8" s="80">
        <f aca="true" t="shared" si="0" ref="B8:I8">SUM(B6:B7)</f>
        <v>70731.25</v>
      </c>
      <c r="C8" s="80">
        <f t="shared" si="0"/>
        <v>69636.48999999999</v>
      </c>
      <c r="D8" s="80">
        <f t="shared" si="0"/>
        <v>520053.83</v>
      </c>
      <c r="E8" s="80">
        <f t="shared" si="0"/>
        <v>69677.96999999999</v>
      </c>
      <c r="F8" s="80">
        <f t="shared" si="0"/>
        <v>72521.85</v>
      </c>
      <c r="G8" s="80">
        <f t="shared" si="0"/>
        <v>140409.21999999997</v>
      </c>
      <c r="H8" s="80">
        <f t="shared" si="0"/>
        <v>142158.34</v>
      </c>
      <c r="I8" s="81">
        <f t="shared" si="0"/>
        <v>0</v>
      </c>
    </row>
    <row r="9" spans="1:8" ht="18.75" customHeight="1">
      <c r="A9" t="s">
        <v>50</v>
      </c>
      <c r="B9" s="31"/>
      <c r="C9" s="31"/>
      <c r="E9" s="31"/>
      <c r="F9" s="31"/>
      <c r="G9" s="31"/>
      <c r="H9" s="31"/>
    </row>
    <row r="11" spans="1:8" ht="12.75">
      <c r="A11" s="9" t="s">
        <v>27</v>
      </c>
      <c r="B11" s="61">
        <f>'[1]Подрядч'!$C$51</f>
        <v>488.8</v>
      </c>
      <c r="C11" t="s">
        <v>26</v>
      </c>
      <c r="E11" s="61">
        <f>'[1]Подрядч'!$C$51</f>
        <v>488.8</v>
      </c>
      <c r="F11" t="s">
        <v>26</v>
      </c>
      <c r="G11" s="61">
        <f>'[1]Подрядч'!$C$51</f>
        <v>488.8</v>
      </c>
      <c r="H11" t="s">
        <v>26</v>
      </c>
    </row>
    <row r="12" spans="1:8" ht="13.5" thickBot="1">
      <c r="A12" s="82" t="s">
        <v>51</v>
      </c>
      <c r="B12" s="10"/>
      <c r="C12" s="62">
        <v>6</v>
      </c>
      <c r="E12" s="10"/>
      <c r="F12" s="62">
        <v>6</v>
      </c>
      <c r="G12" s="10"/>
      <c r="H12" s="62">
        <v>12</v>
      </c>
    </row>
    <row r="13" spans="1:8" s="25" customFormat="1" ht="26.25" thickBot="1">
      <c r="A13" s="20" t="s">
        <v>20</v>
      </c>
      <c r="B13" s="24" t="s">
        <v>28</v>
      </c>
      <c r="C13" s="83" t="s">
        <v>54</v>
      </c>
      <c r="D13" s="34"/>
      <c r="E13" s="24" t="s">
        <v>28</v>
      </c>
      <c r="F13" s="83" t="s">
        <v>54</v>
      </c>
      <c r="G13" s="24" t="s">
        <v>28</v>
      </c>
      <c r="H13" s="83" t="s">
        <v>54</v>
      </c>
    </row>
    <row r="14" spans="1:8" ht="12.75">
      <c r="A14" s="19" t="s">
        <v>35</v>
      </c>
      <c r="B14" s="40">
        <f>'[1]Подрядч'!$AN$51</f>
        <v>1.590250100000001</v>
      </c>
      <c r="C14" s="52">
        <f>B14*B11*C12</f>
        <v>4663.885493280004</v>
      </c>
      <c r="D14" s="35"/>
      <c r="E14" s="40"/>
      <c r="F14" s="52"/>
      <c r="G14" s="40">
        <f>H14/H12/G11</f>
        <v>0.7951250500000007</v>
      </c>
      <c r="H14" s="52">
        <f>F14+C14</f>
        <v>4663.885493280004</v>
      </c>
    </row>
    <row r="15" spans="1:8" ht="12.75">
      <c r="A15" s="12" t="s">
        <v>12</v>
      </c>
      <c r="B15" s="8">
        <f>C15/B11/C12</f>
        <v>2.26233915200491</v>
      </c>
      <c r="C15" s="49">
        <f>SUM(C16:C23)</f>
        <v>6634.988265</v>
      </c>
      <c r="D15" s="35"/>
      <c r="E15" s="8">
        <f>F15/E11/F12</f>
        <v>1.870168013502455</v>
      </c>
      <c r="F15" s="49">
        <f>SUM(F16:F23)</f>
        <v>5484.828750000001</v>
      </c>
      <c r="G15" s="8">
        <f>H15/G11/H12</f>
        <v>2.0662535827536828</v>
      </c>
      <c r="H15" s="49">
        <f>SUM(H16:H23)</f>
        <v>12119.817015</v>
      </c>
    </row>
    <row r="16" spans="1:8" ht="12.75">
      <c r="A16" s="13" t="s">
        <v>36</v>
      </c>
      <c r="B16" s="53">
        <f>C16/$C$12/$B$11</f>
        <v>0.5483413887752319</v>
      </c>
      <c r="C16" s="88">
        <f>(C6*3.25%)+(B7*1.25%)</f>
        <v>1608.1756249999999</v>
      </c>
      <c r="D16" s="35"/>
      <c r="E16" s="53">
        <f>F16/$C$12/$B$11</f>
        <v>0.5860681771685762</v>
      </c>
      <c r="F16" s="88">
        <f>(F6*3.25%)+(E7*1.25%)</f>
        <v>1718.8207500000003</v>
      </c>
      <c r="G16" s="53">
        <f>H16/$H$12/$G$11</f>
        <v>0.5672047829719041</v>
      </c>
      <c r="H16" s="88">
        <f>(H6*3.25%)+(G7*1.25%)</f>
        <v>3326.9963750000006</v>
      </c>
    </row>
    <row r="17" spans="1:8" ht="12.75">
      <c r="A17" s="14" t="s">
        <v>37</v>
      </c>
      <c r="B17" s="53">
        <f aca="true" t="shared" si="1" ref="B17:B23">C17/$C$12/$B$11</f>
        <v>0.11456628477905073</v>
      </c>
      <c r="C17" s="84">
        <f>'[3]Подрядч факт'!$AG$51</f>
        <v>336</v>
      </c>
      <c r="D17" s="35" t="s">
        <v>31</v>
      </c>
      <c r="E17" s="53">
        <f aca="true" t="shared" si="2" ref="E17:E23">F17/$C$12/$B$11</f>
        <v>0.049099836333878884</v>
      </c>
      <c r="F17" s="84">
        <f>'[5]Подрядч факт'!$AG$53</f>
        <v>144</v>
      </c>
      <c r="G17" s="53">
        <f aca="true" t="shared" si="3" ref="G17:G23">H17/$H$12/$G$11</f>
        <v>0.0818330605564648</v>
      </c>
      <c r="H17" s="84">
        <f>F17+C17</f>
        <v>480</v>
      </c>
    </row>
    <row r="18" spans="1:8" ht="12.75">
      <c r="A18" s="14" t="s">
        <v>38</v>
      </c>
      <c r="B18" s="53">
        <f t="shared" si="1"/>
        <v>0.3682419530823786</v>
      </c>
      <c r="C18" s="85">
        <f>'[3]Подрядч факт'!$AH$51</f>
        <v>1079.98</v>
      </c>
      <c r="D18" s="35"/>
      <c r="E18" s="53">
        <f t="shared" si="2"/>
        <v>0</v>
      </c>
      <c r="F18" s="85">
        <f>'[5]Подрядч факт'!$AH$53</f>
        <v>0</v>
      </c>
      <c r="G18" s="53">
        <f t="shared" si="3"/>
        <v>0.1841209765411893</v>
      </c>
      <c r="H18" s="84">
        <f aca="true" t="shared" si="4" ref="H18:H23">F18+C18</f>
        <v>1079.98</v>
      </c>
    </row>
    <row r="19" spans="1:8" ht="12.75" hidden="1">
      <c r="A19" s="14" t="s">
        <v>39</v>
      </c>
      <c r="B19" s="53">
        <f t="shared" si="1"/>
        <v>0</v>
      </c>
      <c r="C19" s="86">
        <f>'[3]Подрядч факт'!$AN$51</f>
        <v>0</v>
      </c>
      <c r="D19" s="35"/>
      <c r="E19" s="53">
        <f t="shared" si="2"/>
        <v>0</v>
      </c>
      <c r="F19" s="86">
        <f>'[5]Подрядч факт'!$AN$53</f>
        <v>0</v>
      </c>
      <c r="G19" s="53">
        <f t="shared" si="3"/>
        <v>0</v>
      </c>
      <c r="H19" s="84">
        <f t="shared" si="4"/>
        <v>0</v>
      </c>
    </row>
    <row r="20" spans="1:8" ht="13.5" customHeight="1">
      <c r="A20" s="14" t="s">
        <v>40</v>
      </c>
      <c r="B20" s="53">
        <f t="shared" si="1"/>
        <v>0.01738952536824877</v>
      </c>
      <c r="C20" s="85">
        <v>51</v>
      </c>
      <c r="D20" s="35"/>
      <c r="E20" s="53">
        <f t="shared" si="2"/>
        <v>0</v>
      </c>
      <c r="F20" s="85">
        <f>'[5]Подрядч факт'!$AS$53</f>
        <v>0</v>
      </c>
      <c r="G20" s="53">
        <f t="shared" si="3"/>
        <v>0.008694762684124386</v>
      </c>
      <c r="H20" s="84">
        <f t="shared" si="4"/>
        <v>51</v>
      </c>
    </row>
    <row r="21" spans="1:8" ht="12.75">
      <c r="A21" s="14" t="s">
        <v>41</v>
      </c>
      <c r="B21" s="53">
        <f t="shared" si="1"/>
        <v>0.635</v>
      </c>
      <c r="C21" s="44">
        <f>'[1]Подрядч'!$L$51*C12</f>
        <v>1862.3280000000002</v>
      </c>
      <c r="D21" s="35"/>
      <c r="E21" s="53">
        <f t="shared" si="2"/>
        <v>0.635</v>
      </c>
      <c r="F21" s="44">
        <f>'[1]Подрядч'!$L$51*F12</f>
        <v>1862.3280000000002</v>
      </c>
      <c r="G21" s="53">
        <f t="shared" si="3"/>
        <v>0.635</v>
      </c>
      <c r="H21" s="85">
        <f t="shared" si="4"/>
        <v>3724.6560000000004</v>
      </c>
    </row>
    <row r="22" spans="1:8" ht="12.75">
      <c r="A22" s="14" t="s">
        <v>42</v>
      </c>
      <c r="B22" s="53">
        <f t="shared" si="1"/>
        <v>0.36</v>
      </c>
      <c r="C22" s="44">
        <f>'[1]Подрядч'!$M$51*C12</f>
        <v>1055.808</v>
      </c>
      <c r="D22" s="35"/>
      <c r="E22" s="53">
        <f t="shared" si="2"/>
        <v>0.36</v>
      </c>
      <c r="F22" s="44">
        <f>'[1]Подрядч'!$M$51*F12</f>
        <v>1055.808</v>
      </c>
      <c r="G22" s="53">
        <f t="shared" si="3"/>
        <v>0.36</v>
      </c>
      <c r="H22" s="85">
        <f t="shared" si="4"/>
        <v>2111.616</v>
      </c>
    </row>
    <row r="23" spans="1:8" ht="26.25" thickBot="1">
      <c r="A23" s="38" t="s">
        <v>43</v>
      </c>
      <c r="B23" s="54">
        <f t="shared" si="1"/>
        <v>0.2188</v>
      </c>
      <c r="C23" s="55">
        <f>'[1]Подрядч'!$P$51*C12</f>
        <v>641.69664</v>
      </c>
      <c r="D23" s="37"/>
      <c r="E23" s="54">
        <f t="shared" si="2"/>
        <v>0.24</v>
      </c>
      <c r="F23" s="55">
        <f>'[5]Подрядч'!$R$58*F12</f>
        <v>703.872</v>
      </c>
      <c r="G23" s="53">
        <f t="shared" si="3"/>
        <v>0.2294</v>
      </c>
      <c r="H23" s="84">
        <f t="shared" si="4"/>
        <v>1345.56864</v>
      </c>
    </row>
    <row r="24" spans="1:8" ht="38.25" customHeight="1" thickBot="1">
      <c r="A24" s="41" t="s">
        <v>13</v>
      </c>
      <c r="B24" s="16">
        <f>C24/C12/B11</f>
        <v>9.492869896858043</v>
      </c>
      <c r="C24" s="50">
        <f>C25+C35+C63</f>
        <v>27840.688833505268</v>
      </c>
      <c r="D24" s="42">
        <f>D25+D35+D63</f>
        <v>18993.348433505267</v>
      </c>
      <c r="E24" s="100">
        <f>F24/F12/E11</f>
        <v>12.906411405061467</v>
      </c>
      <c r="F24" s="101">
        <f>F25+F35+F63</f>
        <v>37851.92336876427</v>
      </c>
      <c r="G24" s="100">
        <f>H24/H12/G11</f>
        <v>11.199640650959754</v>
      </c>
      <c r="H24" s="101">
        <f>H25+H35+H63</f>
        <v>65692.61220226953</v>
      </c>
    </row>
    <row r="25" spans="1:8" ht="13.5" thickBot="1">
      <c r="A25" s="39" t="s">
        <v>2</v>
      </c>
      <c r="B25" s="69">
        <f>C25/B11/C12</f>
        <v>1.43</v>
      </c>
      <c r="C25" s="70">
        <f>SUM(C26:C29)</f>
        <v>4193.904</v>
      </c>
      <c r="D25" s="91">
        <f>SUM(D26:D34)</f>
        <v>0</v>
      </c>
      <c r="E25" s="109">
        <f>F25/E11/F12</f>
        <v>2.043935453945347</v>
      </c>
      <c r="F25" s="110">
        <f>SUM(F26:F29)</f>
        <v>5994.453899330914</v>
      </c>
      <c r="G25" s="125">
        <f>H25/G11/H12</f>
        <v>1.7369677269726738</v>
      </c>
      <c r="H25" s="126">
        <f>SUM(H26:H29)</f>
        <v>10188.357899330915</v>
      </c>
    </row>
    <row r="26" spans="1:8" ht="12.75" hidden="1">
      <c r="A26" s="18" t="s">
        <v>3</v>
      </c>
      <c r="B26" s="53">
        <f>'[1]МУП'!$R$51</f>
        <v>0.6000000000000001</v>
      </c>
      <c r="C26" s="44">
        <f>B26*$B$11*$C$12</f>
        <v>1759.6800000000003</v>
      </c>
      <c r="D26" s="92"/>
      <c r="E26" s="111">
        <f>'[5]МУП'!$V$58</f>
        <v>0.7357128363614084</v>
      </c>
      <c r="F26" s="89">
        <f>E26*$B$11*$C$12</f>
        <v>2157.698606480739</v>
      </c>
      <c r="G26" s="53">
        <f>H26/$H$12/$G$11</f>
        <v>0.6678564181807043</v>
      </c>
      <c r="H26" s="85">
        <f>F26+C26</f>
        <v>3917.378606480739</v>
      </c>
    </row>
    <row r="27" spans="1:8" s="7" customFormat="1" ht="12.75" hidden="1">
      <c r="A27" s="18" t="s">
        <v>22</v>
      </c>
      <c r="B27" s="53">
        <f>B26*20%</f>
        <v>0.12000000000000002</v>
      </c>
      <c r="C27" s="44">
        <f>B27*$B$11*$C$12</f>
        <v>351.9360000000001</v>
      </c>
      <c r="D27" s="93"/>
      <c r="E27" s="111">
        <f>E26*20%</f>
        <v>0.14714256727228167</v>
      </c>
      <c r="F27" s="89">
        <f>E27*$B$11*$C$12</f>
        <v>431.5397212961477</v>
      </c>
      <c r="G27" s="53">
        <f>H27/$H$12/$G$11</f>
        <v>0.13357128363614088</v>
      </c>
      <c r="H27" s="85">
        <f>F27+C27</f>
        <v>783.4757212961479</v>
      </c>
    </row>
    <row r="28" spans="1:8" s="7" customFormat="1" ht="12.75" hidden="1">
      <c r="A28" s="18" t="s">
        <v>11</v>
      </c>
      <c r="B28" s="53">
        <f>C28/C12/B11</f>
        <v>0</v>
      </c>
      <c r="C28" s="44">
        <f>'[4]мат-лы год'!$O$57</f>
        <v>0</v>
      </c>
      <c r="D28" s="93"/>
      <c r="E28" s="111">
        <f>F28/F12/E11</f>
        <v>0.10599427168576105</v>
      </c>
      <c r="F28" s="89">
        <f>'[6]мат-лы год'!$O$57</f>
        <v>310.86</v>
      </c>
      <c r="G28" s="53">
        <f>H28/$H$12/$G$11</f>
        <v>0.05299713584288052</v>
      </c>
      <c r="H28" s="85">
        <f>F28+C28</f>
        <v>310.86</v>
      </c>
    </row>
    <row r="29" spans="1:8" ht="12.75" hidden="1">
      <c r="A29" s="18" t="s">
        <v>23</v>
      </c>
      <c r="B29" s="53">
        <f>'[1]МУП'!$X$51</f>
        <v>0.71</v>
      </c>
      <c r="C29" s="44">
        <f>B29*$B$11*$C$12</f>
        <v>2082.288</v>
      </c>
      <c r="D29" s="94"/>
      <c r="E29" s="111">
        <f>'[5]МУП'!$AB$58+'[5]МУП'!$AD$58+'[5]МУП'!$AH$58</f>
        <v>1.0550857786258958</v>
      </c>
      <c r="F29" s="89">
        <f>E29*$B$11*$C$12</f>
        <v>3094.355571554028</v>
      </c>
      <c r="G29" s="53">
        <f>H29/$H$12/$G$11</f>
        <v>0.8825428893129481</v>
      </c>
      <c r="H29" s="85">
        <f>F29+C29</f>
        <v>5176.643571554028</v>
      </c>
    </row>
    <row r="30" spans="1:8" ht="13.5" customHeight="1" thickBot="1">
      <c r="A30" s="142" t="s">
        <v>59</v>
      </c>
      <c r="B30" s="143"/>
      <c r="C30" s="144"/>
      <c r="D30" s="94"/>
      <c r="E30" s="112"/>
      <c r="F30" s="104"/>
      <c r="G30" s="104"/>
      <c r="H30" s="113"/>
    </row>
    <row r="31" spans="1:8" ht="13.5" customHeight="1" hidden="1">
      <c r="A31" s="21"/>
      <c r="B31" s="22"/>
      <c r="C31" s="51"/>
      <c r="D31" s="94"/>
      <c r="E31" s="114"/>
      <c r="F31" s="105"/>
      <c r="G31" s="105"/>
      <c r="H31" s="115"/>
    </row>
    <row r="32" spans="1:8" ht="13.5" customHeight="1" hidden="1">
      <c r="A32" s="21"/>
      <c r="B32" s="22"/>
      <c r="C32" s="51"/>
      <c r="D32" s="94"/>
      <c r="E32" s="114"/>
      <c r="F32" s="105"/>
      <c r="G32" s="105"/>
      <c r="H32" s="115"/>
    </row>
    <row r="33" spans="1:8" ht="13.5" customHeight="1" hidden="1">
      <c r="A33" s="21"/>
      <c r="B33" s="22"/>
      <c r="C33" s="51"/>
      <c r="D33" s="94"/>
      <c r="E33" s="114"/>
      <c r="F33" s="105"/>
      <c r="G33" s="105"/>
      <c r="H33" s="115"/>
    </row>
    <row r="34" spans="1:8" ht="13.5" customHeight="1" hidden="1" thickBot="1">
      <c r="A34" s="21"/>
      <c r="B34" s="22"/>
      <c r="C34" s="51"/>
      <c r="D34" s="95"/>
      <c r="E34" s="114"/>
      <c r="F34" s="105"/>
      <c r="G34" s="105"/>
      <c r="H34" s="115"/>
    </row>
    <row r="35" spans="1:8" ht="13.5" thickBot="1">
      <c r="A35" s="15" t="s">
        <v>4</v>
      </c>
      <c r="B35" s="71">
        <f>C35/B11/C12</f>
        <v>2.49340780141844</v>
      </c>
      <c r="C35" s="72">
        <f>SUM(C36:C39)</f>
        <v>7312.666400000001</v>
      </c>
      <c r="D35" s="96">
        <f>SUM(D36:D61)</f>
        <v>2659.23</v>
      </c>
      <c r="E35" s="116">
        <f>F35/E11/F12</f>
        <v>3.337761808160325</v>
      </c>
      <c r="F35" s="90">
        <f>SUM(F36:F39)</f>
        <v>9788.987830972601</v>
      </c>
      <c r="G35" s="123">
        <f>H35/G11/H12</f>
        <v>2.9155848047893826</v>
      </c>
      <c r="H35" s="124">
        <f>SUM(H36:H39)</f>
        <v>17101.654230972603</v>
      </c>
    </row>
    <row r="36" spans="1:8" ht="12.75" hidden="1">
      <c r="A36" s="18" t="s">
        <v>3</v>
      </c>
      <c r="B36" s="53">
        <f>'[1]МУП'!$AH$51</f>
        <v>1.0400000000000003</v>
      </c>
      <c r="C36" s="44">
        <f>B36*$B$11*$C$12</f>
        <v>3050.112000000001</v>
      </c>
      <c r="D36" s="92"/>
      <c r="E36" s="111">
        <f>'[5]МУП'!$AZ$58</f>
        <v>1.2671355712236911</v>
      </c>
      <c r="F36" s="89">
        <f>E36*$B$11*$C$12</f>
        <v>3716.2552032848416</v>
      </c>
      <c r="G36" s="53">
        <f>H36/$H$12/$G$11</f>
        <v>1.1535677856118456</v>
      </c>
      <c r="H36" s="85">
        <f>F36+C36</f>
        <v>6766.367203284843</v>
      </c>
    </row>
    <row r="37" spans="1:8" s="7" customFormat="1" ht="12.75" hidden="1">
      <c r="A37" s="18" t="s">
        <v>22</v>
      </c>
      <c r="B37" s="53">
        <f>B36*20%</f>
        <v>0.20800000000000007</v>
      </c>
      <c r="C37" s="44">
        <f>B37*$B$11*$C$12</f>
        <v>610.0224000000003</v>
      </c>
      <c r="D37" s="93"/>
      <c r="E37" s="111">
        <f>E36*20%</f>
        <v>0.25342711424473824</v>
      </c>
      <c r="F37" s="89">
        <f>E37*$B$11*$C$12</f>
        <v>743.2510406569684</v>
      </c>
      <c r="G37" s="53">
        <f>H37/$H$12/$G$11</f>
        <v>0.23071355712236916</v>
      </c>
      <c r="H37" s="85">
        <f>F37+C37</f>
        <v>1353.2734406569687</v>
      </c>
    </row>
    <row r="38" spans="1:8" s="7" customFormat="1" ht="12.75" hidden="1">
      <c r="A38" s="18" t="s">
        <v>11</v>
      </c>
      <c r="B38" s="53">
        <f>C38/C12/B11</f>
        <v>0.0054078014184397154</v>
      </c>
      <c r="C38" s="44">
        <f>'[4]мат-лы год'!$P$57</f>
        <v>15.86</v>
      </c>
      <c r="D38" s="93"/>
      <c r="E38" s="111">
        <f>F38/F12/E11</f>
        <v>0</v>
      </c>
      <c r="F38" s="89">
        <f>'[6]мат-лы год'!$P$57</f>
        <v>0</v>
      </c>
      <c r="G38" s="53">
        <f>H38/$H$12/$G$11</f>
        <v>0.0027039007092198577</v>
      </c>
      <c r="H38" s="85">
        <f>F38+C38</f>
        <v>15.86</v>
      </c>
    </row>
    <row r="39" spans="1:8" ht="12.75" hidden="1">
      <c r="A39" s="18" t="s">
        <v>23</v>
      </c>
      <c r="B39" s="53">
        <f>'[1]МУП'!$AN$51</f>
        <v>1.24</v>
      </c>
      <c r="C39" s="44">
        <f>B39*$B$11*$C$12</f>
        <v>3636.6719999999996</v>
      </c>
      <c r="D39" s="94"/>
      <c r="E39" s="111">
        <f>'[5]МУП'!$BF$58+'[5]МУП'!$BH$58+'[5]МУП'!$BL$58</f>
        <v>1.8171991226918955</v>
      </c>
      <c r="F39" s="89">
        <f>E39*$B$11*$C$12</f>
        <v>5329.481587030791</v>
      </c>
      <c r="G39" s="53">
        <f>H39/$H$12/$G$11</f>
        <v>1.5285995613459478</v>
      </c>
      <c r="H39" s="85">
        <f>F39+C39</f>
        <v>8966.15358703079</v>
      </c>
    </row>
    <row r="40" spans="1:8" ht="12.75">
      <c r="A40" s="137" t="s">
        <v>14</v>
      </c>
      <c r="B40" s="138"/>
      <c r="C40" s="139"/>
      <c r="D40" s="94"/>
      <c r="E40" s="112"/>
      <c r="F40" s="104"/>
      <c r="G40" s="104"/>
      <c r="H40" s="113"/>
    </row>
    <row r="41" spans="1:8" ht="12.75">
      <c r="A41" s="134" t="s">
        <v>60</v>
      </c>
      <c r="B41" s="135"/>
      <c r="C41" s="136"/>
      <c r="D41" s="94"/>
      <c r="E41" s="112"/>
      <c r="F41" s="104"/>
      <c r="G41" s="104"/>
      <c r="H41" s="113"/>
    </row>
    <row r="42" spans="1:8" ht="12.75">
      <c r="A42" s="63" t="s">
        <v>61</v>
      </c>
      <c r="B42" s="33"/>
      <c r="C42" s="46"/>
      <c r="D42" s="94"/>
      <c r="E42" s="32"/>
      <c r="F42" s="106"/>
      <c r="G42" s="106"/>
      <c r="H42" s="117"/>
    </row>
    <row r="43" spans="1:8" ht="12.75">
      <c r="A43" s="32" t="s">
        <v>62</v>
      </c>
      <c r="B43" s="33"/>
      <c r="C43" s="46"/>
      <c r="D43" s="94"/>
      <c r="E43" s="32"/>
      <c r="F43" s="106"/>
      <c r="G43" s="106"/>
      <c r="H43" s="117"/>
    </row>
    <row r="44" spans="1:8" ht="12.75" hidden="1">
      <c r="A44" s="32"/>
      <c r="B44" s="33"/>
      <c r="C44" s="46"/>
      <c r="D44" s="94"/>
      <c r="E44" s="32"/>
      <c r="F44" s="106"/>
      <c r="G44" s="106"/>
      <c r="H44" s="117"/>
    </row>
    <row r="45" spans="1:8" ht="12.75" hidden="1">
      <c r="A45" s="32"/>
      <c r="B45" s="33"/>
      <c r="C45" s="46"/>
      <c r="D45" s="94">
        <v>2588</v>
      </c>
      <c r="E45" s="32"/>
      <c r="F45" s="106"/>
      <c r="G45" s="106"/>
      <c r="H45" s="117"/>
    </row>
    <row r="46" spans="1:8" ht="12.75" hidden="1">
      <c r="A46" s="32"/>
      <c r="B46" s="33"/>
      <c r="C46" s="46"/>
      <c r="D46" s="94"/>
      <c r="E46" s="32"/>
      <c r="F46" s="106"/>
      <c r="G46" s="106"/>
      <c r="H46" s="117"/>
    </row>
    <row r="47" spans="1:8" ht="12.75" hidden="1">
      <c r="A47" s="32"/>
      <c r="B47" s="33"/>
      <c r="C47" s="46"/>
      <c r="D47" s="94"/>
      <c r="E47" s="32"/>
      <c r="F47" s="106"/>
      <c r="G47" s="106"/>
      <c r="H47" s="117"/>
    </row>
    <row r="48" spans="1:8" ht="12.75" hidden="1">
      <c r="A48" s="137" t="s">
        <v>15</v>
      </c>
      <c r="B48" s="138"/>
      <c r="C48" s="139"/>
      <c r="D48" s="94"/>
      <c r="E48" s="112"/>
      <c r="F48" s="104"/>
      <c r="G48" s="104"/>
      <c r="H48" s="113"/>
    </row>
    <row r="49" spans="1:8" ht="12.75" hidden="1">
      <c r="A49" s="134"/>
      <c r="B49" s="135"/>
      <c r="C49" s="136"/>
      <c r="D49" s="94"/>
      <c r="E49" s="112"/>
      <c r="F49" s="104"/>
      <c r="G49" s="104"/>
      <c r="H49" s="113"/>
    </row>
    <row r="50" spans="1:8" ht="12.75" hidden="1">
      <c r="A50" s="32"/>
      <c r="B50" s="33"/>
      <c r="C50" s="46"/>
      <c r="D50" s="94"/>
      <c r="E50" s="32"/>
      <c r="F50" s="106"/>
      <c r="G50" s="106"/>
      <c r="H50" s="117"/>
    </row>
    <row r="51" spans="1:8" ht="12.75" hidden="1">
      <c r="A51" s="32"/>
      <c r="B51" s="33"/>
      <c r="C51" s="46"/>
      <c r="D51" s="94"/>
      <c r="E51" s="32"/>
      <c r="F51" s="106"/>
      <c r="G51" s="106"/>
      <c r="H51" s="117"/>
    </row>
    <row r="52" spans="1:8" ht="12.75" hidden="1">
      <c r="A52" s="137" t="s">
        <v>30</v>
      </c>
      <c r="B52" s="138"/>
      <c r="C52" s="139"/>
      <c r="D52" s="94"/>
      <c r="E52" s="112"/>
      <c r="F52" s="104"/>
      <c r="G52" s="104"/>
      <c r="H52" s="113"/>
    </row>
    <row r="53" spans="1:8" s="31" customFormat="1" ht="12.75" hidden="1">
      <c r="A53" s="29"/>
      <c r="B53" s="30"/>
      <c r="C53" s="47"/>
      <c r="D53" s="97"/>
      <c r="E53" s="29"/>
      <c r="F53" s="107"/>
      <c r="G53" s="107"/>
      <c r="H53" s="118"/>
    </row>
    <row r="54" spans="1:8" s="31" customFormat="1" ht="12.75" hidden="1">
      <c r="A54" s="29"/>
      <c r="B54" s="30"/>
      <c r="C54" s="47"/>
      <c r="D54" s="97"/>
      <c r="E54" s="29"/>
      <c r="F54" s="107"/>
      <c r="G54" s="107"/>
      <c r="H54" s="118"/>
    </row>
    <row r="55" spans="1:8" ht="12.75" hidden="1">
      <c r="A55" s="134"/>
      <c r="B55" s="135"/>
      <c r="C55" s="136"/>
      <c r="D55" s="94"/>
      <c r="E55" s="112"/>
      <c r="F55" s="104"/>
      <c r="G55" s="104"/>
      <c r="H55" s="113"/>
    </row>
    <row r="56" spans="1:8" ht="12.75" hidden="1">
      <c r="A56" s="134"/>
      <c r="B56" s="135"/>
      <c r="C56" s="136"/>
      <c r="D56" s="94"/>
      <c r="E56" s="112"/>
      <c r="F56" s="104"/>
      <c r="G56" s="104"/>
      <c r="H56" s="113"/>
    </row>
    <row r="57" spans="1:8" ht="12.75">
      <c r="A57" s="140" t="s">
        <v>16</v>
      </c>
      <c r="B57" s="141"/>
      <c r="C57" s="139"/>
      <c r="D57" s="94">
        <f>71.23</f>
        <v>71.23</v>
      </c>
      <c r="E57" s="112"/>
      <c r="F57" s="104"/>
      <c r="G57" s="104"/>
      <c r="H57" s="113"/>
    </row>
    <row r="58" spans="1:8" ht="13.5" thickBot="1">
      <c r="A58" s="28" t="s">
        <v>58</v>
      </c>
      <c r="B58" s="27"/>
      <c r="C58" s="45"/>
      <c r="D58" s="94"/>
      <c r="E58" s="87"/>
      <c r="F58" s="108"/>
      <c r="G58" s="108"/>
      <c r="H58" s="119"/>
    </row>
    <row r="59" spans="1:8" ht="12.75" hidden="1">
      <c r="A59" s="28"/>
      <c r="B59" s="27"/>
      <c r="C59" s="45"/>
      <c r="D59" s="94"/>
      <c r="E59" s="87"/>
      <c r="F59" s="108"/>
      <c r="G59" s="108"/>
      <c r="H59" s="119"/>
    </row>
    <row r="60" spans="1:8" ht="12.75" hidden="1">
      <c r="A60" s="28"/>
      <c r="B60" s="27"/>
      <c r="C60" s="45"/>
      <c r="D60" s="94"/>
      <c r="E60" s="87"/>
      <c r="F60" s="108"/>
      <c r="G60" s="108"/>
      <c r="H60" s="119"/>
    </row>
    <row r="61" spans="1:8" ht="12.75" hidden="1">
      <c r="A61" s="131"/>
      <c r="B61" s="132"/>
      <c r="C61" s="133"/>
      <c r="D61" s="95"/>
      <c r="E61" s="112"/>
      <c r="F61" s="104"/>
      <c r="G61" s="104"/>
      <c r="H61" s="113"/>
    </row>
    <row r="62" spans="1:8" ht="13.5" hidden="1" thickBot="1">
      <c r="A62" s="56"/>
      <c r="B62" s="57"/>
      <c r="C62" s="48"/>
      <c r="D62" s="98"/>
      <c r="E62" s="32"/>
      <c r="F62" s="106"/>
      <c r="G62" s="106"/>
      <c r="H62" s="117"/>
    </row>
    <row r="63" spans="1:8" ht="13.5" thickBot="1">
      <c r="A63" s="15" t="s">
        <v>5</v>
      </c>
      <c r="B63" s="71">
        <f>C63/B11/C12</f>
        <v>5.5694620954396035</v>
      </c>
      <c r="C63" s="72">
        <f>SUM(C64:C67)</f>
        <v>16334.118433505268</v>
      </c>
      <c r="D63" s="99">
        <f>C63</f>
        <v>16334.118433505268</v>
      </c>
      <c r="E63" s="116">
        <f>F63/E11/F12</f>
        <v>7.524714142955793</v>
      </c>
      <c r="F63" s="90">
        <f>SUM(F64:F67)</f>
        <v>22068.48163846075</v>
      </c>
      <c r="G63" s="123">
        <f>H63/G11/H12</f>
        <v>6.547088119197697</v>
      </c>
      <c r="H63" s="124">
        <f>SUM(H64:H67)</f>
        <v>38402.600071966015</v>
      </c>
    </row>
    <row r="64" spans="1:8" ht="12.75" hidden="1">
      <c r="A64" s="18" t="s">
        <v>24</v>
      </c>
      <c r="B64" s="53">
        <f>'[2]МУП'!$BC$51</f>
        <v>4.327451728528698</v>
      </c>
      <c r="C64" s="44">
        <f>B64*$B$11*$C$12-2300</f>
        <v>10391.550429428964</v>
      </c>
      <c r="D64" s="92"/>
      <c r="E64" s="111">
        <f>'[5]МУП'!$BW$58</f>
        <v>5.428044463908414</v>
      </c>
      <c r="F64" s="89">
        <f>E64*$B$11*$C$12-4300</f>
        <v>11619.368803750596</v>
      </c>
      <c r="G64" s="53">
        <f>H64/$H$12/$G$11</f>
        <v>3.7525435135671645</v>
      </c>
      <c r="H64" s="85">
        <f>F64+C64</f>
        <v>22010.91923317956</v>
      </c>
    </row>
    <row r="65" spans="1:8" ht="12.75" hidden="1">
      <c r="A65" s="18" t="s">
        <v>22</v>
      </c>
      <c r="B65" s="53">
        <f>B64*20%</f>
        <v>0.8654903457057396</v>
      </c>
      <c r="C65" s="44">
        <f>B65*$B$11*$C$12</f>
        <v>2538.310085885793</v>
      </c>
      <c r="D65" s="94"/>
      <c r="E65" s="111">
        <f>E64*20%</f>
        <v>1.0856088927816827</v>
      </c>
      <c r="F65" s="89">
        <f>E65*$B$11*$C$12</f>
        <v>3183.873760750119</v>
      </c>
      <c r="G65" s="53">
        <f>H65/$H$12/$G$11</f>
        <v>0.975549619243711</v>
      </c>
      <c r="H65" s="85">
        <f>F65+C65</f>
        <v>5722.183846635911</v>
      </c>
    </row>
    <row r="66" spans="1:8" ht="12.75" hidden="1">
      <c r="A66" s="18" t="s">
        <v>11</v>
      </c>
      <c r="B66" s="53">
        <f>C66/C12/B11</f>
        <v>0.19416013040502836</v>
      </c>
      <c r="C66" s="44">
        <f>'[4]мат-лы год'!$Q$57</f>
        <v>569.4328304518672</v>
      </c>
      <c r="D66" s="94"/>
      <c r="E66" s="111">
        <f>F66/F12/E11</f>
        <v>0.3774241107877051</v>
      </c>
      <c r="F66" s="89">
        <f>'[6]мат-лы год'!$Q$57</f>
        <v>1106.9094321181815</v>
      </c>
      <c r="G66" s="53">
        <f>H66/$H$12/$G$11</f>
        <v>0.2857921205963667</v>
      </c>
      <c r="H66" s="85">
        <f>F66+C66</f>
        <v>1676.3422625700487</v>
      </c>
    </row>
    <row r="67" spans="1:8" ht="12.75" hidden="1">
      <c r="A67" s="18" t="s">
        <v>23</v>
      </c>
      <c r="B67" s="53">
        <f>'[2]МУП'!$BJ$51</f>
        <v>5.262829067013994</v>
      </c>
      <c r="C67" s="44">
        <f>B67*$B$11*$C$12-12600</f>
        <v>2834.8250877386436</v>
      </c>
      <c r="D67" s="94"/>
      <c r="E67" s="111">
        <f>'[5]МУП'!$CD$58+'[5]МУП'!$CF$58+'[5]МУП'!$CJ$58</f>
        <v>7.759932365603468</v>
      </c>
      <c r="F67" s="89">
        <f>E67*$B$11*$C$12-16600</f>
        <v>6158.329641841854</v>
      </c>
      <c r="G67" s="53">
        <f>H67/$H$12/$G$11</f>
        <v>1.533202865790456</v>
      </c>
      <c r="H67" s="85">
        <f>F67+C67</f>
        <v>8993.154729580498</v>
      </c>
    </row>
    <row r="68" spans="1:8" ht="12.75">
      <c r="A68" s="131" t="s">
        <v>17</v>
      </c>
      <c r="B68" s="132"/>
      <c r="C68" s="133"/>
      <c r="D68" s="94"/>
      <c r="E68" s="112"/>
      <c r="F68" s="104"/>
      <c r="G68" s="104"/>
      <c r="H68" s="113"/>
    </row>
    <row r="69" spans="1:8" ht="12.75">
      <c r="A69" s="131" t="s">
        <v>18</v>
      </c>
      <c r="B69" s="132"/>
      <c r="C69" s="133"/>
      <c r="D69" s="94"/>
      <c r="E69" s="112"/>
      <c r="F69" s="104"/>
      <c r="G69" s="104"/>
      <c r="H69" s="113"/>
    </row>
    <row r="70" spans="1:8" ht="12.75">
      <c r="A70" s="131" t="s">
        <v>19</v>
      </c>
      <c r="B70" s="132"/>
      <c r="C70" s="133"/>
      <c r="D70" s="94"/>
      <c r="E70" s="112"/>
      <c r="F70" s="104"/>
      <c r="G70" s="104"/>
      <c r="H70" s="113"/>
    </row>
    <row r="71" spans="1:8" ht="12.75">
      <c r="A71" s="58" t="s">
        <v>32</v>
      </c>
      <c r="B71" s="59"/>
      <c r="C71" s="60"/>
      <c r="D71" s="94"/>
      <c r="E71" s="32"/>
      <c r="F71" s="106"/>
      <c r="G71" s="106"/>
      <c r="H71" s="117"/>
    </row>
    <row r="72" spans="1:8" ht="13.5" customHeight="1">
      <c r="A72" s="58" t="s">
        <v>33</v>
      </c>
      <c r="B72" s="59"/>
      <c r="C72" s="60"/>
      <c r="D72" s="94"/>
      <c r="E72" s="32"/>
      <c r="F72" s="106"/>
      <c r="G72" s="106"/>
      <c r="H72" s="117"/>
    </row>
    <row r="73" spans="1:8" ht="12.75">
      <c r="A73" s="58" t="s">
        <v>34</v>
      </c>
      <c r="B73" s="59"/>
      <c r="C73" s="60"/>
      <c r="D73" s="94"/>
      <c r="E73" s="32"/>
      <c r="F73" s="106"/>
      <c r="G73" s="106"/>
      <c r="H73" s="117"/>
    </row>
    <row r="74" spans="1:8" ht="13.5" thickBot="1">
      <c r="A74" s="127"/>
      <c r="B74" s="128"/>
      <c r="C74" s="129"/>
      <c r="D74" s="94"/>
      <c r="E74" s="120"/>
      <c r="F74" s="121"/>
      <c r="G74" s="121"/>
      <c r="H74" s="122"/>
    </row>
    <row r="75" spans="1:8" s="1" customFormat="1" ht="13.5" thickBot="1">
      <c r="A75" s="17" t="s">
        <v>1</v>
      </c>
      <c r="B75" s="16">
        <f>B14+B15+B24</f>
        <v>13.345459148862954</v>
      </c>
      <c r="C75" s="50">
        <f>C24+C15+C14</f>
        <v>39139.562591785274</v>
      </c>
      <c r="D75" s="36"/>
      <c r="E75" s="102">
        <f>E14+E15+E24</f>
        <v>14.776579418563923</v>
      </c>
      <c r="F75" s="103">
        <f>F24+F15+F14</f>
        <v>43336.75211876427</v>
      </c>
      <c r="G75" s="102">
        <f>G14+G15+G24</f>
        <v>14.061019283713438</v>
      </c>
      <c r="H75" s="103">
        <f>H24+H15+H14</f>
        <v>82476.31471054953</v>
      </c>
    </row>
    <row r="76" spans="1:8" ht="13.5" hidden="1" thickBot="1">
      <c r="A76" s="5"/>
      <c r="B76" s="6"/>
      <c r="C76" s="5"/>
      <c r="E76" s="6"/>
      <c r="F76" s="5"/>
      <c r="G76" s="6"/>
      <c r="H76" s="5"/>
    </row>
    <row r="77" spans="1:8" s="1" customFormat="1" ht="13.5" hidden="1" thickBot="1">
      <c r="A77" s="4" t="s">
        <v>1</v>
      </c>
      <c r="B77" s="2" t="e">
        <f>SUM(B78:B79)</f>
        <v>#DIV/0!</v>
      </c>
      <c r="C77" s="2">
        <f>SUM(C78:C79)</f>
        <v>37175.79242942897</v>
      </c>
      <c r="E77" s="2" t="e">
        <f>SUM(E78:E79)</f>
        <v>#DIV/0!</v>
      </c>
      <c r="F77" s="2">
        <f>SUM(F78:F79)</f>
        <v>39467.77261351618</v>
      </c>
      <c r="G77" s="2" t="e">
        <f>SUM(G78:G79)</f>
        <v>#DIV/0!</v>
      </c>
      <c r="H77" s="2">
        <f>SUM(H78:H79)</f>
        <v>54669.11504294514</v>
      </c>
    </row>
    <row r="78" spans="1:8" ht="13.5" hidden="1" thickBot="1">
      <c r="A78" s="3" t="s">
        <v>6</v>
      </c>
      <c r="B78" s="2" t="e">
        <f>C78/B19</f>
        <v>#DIV/0!</v>
      </c>
      <c r="C78" s="2">
        <f>C26+C36+C64</f>
        <v>15201.342429428965</v>
      </c>
      <c r="E78" s="2" t="e">
        <f>F78/E19</f>
        <v>#DIV/0!</v>
      </c>
      <c r="F78" s="2">
        <f>F26+F36+F64</f>
        <v>17493.322613516175</v>
      </c>
      <c r="G78" s="2" t="e">
        <f>H78/G19</f>
        <v>#DIV/0!</v>
      </c>
      <c r="H78" s="2">
        <f>H26+H36+H64</f>
        <v>32694.66504294514</v>
      </c>
    </row>
    <row r="79" spans="1:8" ht="13.5" hidden="1" thickBot="1">
      <c r="A79" s="3" t="s">
        <v>7</v>
      </c>
      <c r="B79" s="2" t="e">
        <f>C79/B19</f>
        <v>#DIV/0!</v>
      </c>
      <c r="C79" s="2">
        <v>21974.45</v>
      </c>
      <c r="E79" s="2" t="e">
        <f>F79/E19</f>
        <v>#DIV/0!</v>
      </c>
      <c r="F79" s="2">
        <v>21974.45</v>
      </c>
      <c r="G79" s="2" t="e">
        <f>H79/G19</f>
        <v>#DIV/0!</v>
      </c>
      <c r="H79" s="2">
        <v>21974.45</v>
      </c>
    </row>
    <row r="80" spans="1:8" ht="13.5" hidden="1" thickBot="1">
      <c r="A80" s="3"/>
      <c r="B80" s="3"/>
      <c r="C80" s="3"/>
      <c r="E80" s="3"/>
      <c r="F80" s="3"/>
      <c r="G80" s="3"/>
      <c r="H80" s="3"/>
    </row>
    <row r="81" spans="1:8" ht="13.5" hidden="1" thickBot="1">
      <c r="A81" s="3"/>
      <c r="B81" s="3"/>
      <c r="C81" s="3"/>
      <c r="E81" s="3"/>
      <c r="F81" s="3"/>
      <c r="G81" s="3"/>
      <c r="H81" s="3"/>
    </row>
    <row r="82" spans="1:8" ht="13.5" hidden="1" thickBot="1">
      <c r="A82" s="3" t="s">
        <v>9</v>
      </c>
      <c r="B82" s="3">
        <v>11.67</v>
      </c>
      <c r="C82" s="3"/>
      <c r="E82" s="3">
        <v>11.67</v>
      </c>
      <c r="F82" s="3"/>
      <c r="G82" s="3">
        <v>11.67</v>
      </c>
      <c r="H82" s="3"/>
    </row>
    <row r="83" spans="1:8" ht="13.5" hidden="1" thickBot="1">
      <c r="A83" s="3" t="s">
        <v>8</v>
      </c>
      <c r="B83" s="3">
        <v>1.7</v>
      </c>
      <c r="C83" s="3"/>
      <c r="E83" s="3">
        <v>1.7</v>
      </c>
      <c r="F83" s="3"/>
      <c r="G83" s="3">
        <v>1.7</v>
      </c>
      <c r="H83" s="3"/>
    </row>
    <row r="84" spans="1:8" ht="13.5" hidden="1" thickBot="1">
      <c r="A84" s="3" t="s">
        <v>0</v>
      </c>
      <c r="B84" s="2">
        <v>8.82</v>
      </c>
      <c r="C84" s="2"/>
      <c r="E84" s="2">
        <v>8.82</v>
      </c>
      <c r="F84" s="2"/>
      <c r="G84" s="2">
        <v>8.82</v>
      </c>
      <c r="H84" s="2"/>
    </row>
    <row r="85" spans="1:8" ht="13.5" hidden="1" thickBot="1">
      <c r="A85" s="65" t="s">
        <v>10</v>
      </c>
      <c r="B85" s="66">
        <f>B82-B83-B84</f>
        <v>1.1500000000000004</v>
      </c>
      <c r="C85" s="66"/>
      <c r="E85" s="66">
        <f>E82-E83-E84</f>
        <v>1.1500000000000004</v>
      </c>
      <c r="F85" s="66"/>
      <c r="G85" s="66">
        <f>G82-G83-G84</f>
        <v>1.1500000000000004</v>
      </c>
      <c r="H85" s="66"/>
    </row>
    <row r="86" spans="1:8" ht="13.5" hidden="1" thickBot="1">
      <c r="A86" s="64" t="s">
        <v>55</v>
      </c>
      <c r="B86" s="67">
        <f>C86/C12/B11</f>
        <v>0</v>
      </c>
      <c r="C86" s="68"/>
      <c r="E86" s="67">
        <f>F86/F12/E11</f>
        <v>0</v>
      </c>
      <c r="F86" s="68"/>
      <c r="G86" s="67">
        <f>H86/H12/G11</f>
        <v>0</v>
      </c>
      <c r="H86" s="68"/>
    </row>
    <row r="87" spans="1:8" ht="15" hidden="1">
      <c r="A87" s="11" t="s">
        <v>44</v>
      </c>
      <c r="B87" s="11"/>
      <c r="C87" s="43" t="e">
        <f>#REF!-C75-C86</f>
        <v>#REF!</v>
      </c>
      <c r="E87" s="11"/>
      <c r="F87" s="43" t="e">
        <f>#REF!-F75-F86</f>
        <v>#REF!</v>
      </c>
      <c r="G87" s="11"/>
      <c r="H87" s="43" t="e">
        <f>#REF!-H75-H86</f>
        <v>#REF!</v>
      </c>
    </row>
    <row r="88" ht="12.75" customHeight="1" hidden="1">
      <c r="A88" s="130" t="s">
        <v>45</v>
      </c>
    </row>
    <row r="89" spans="1:8" ht="24.75" customHeight="1" hidden="1">
      <c r="A89" s="130"/>
      <c r="C89" s="26"/>
      <c r="F89" s="26"/>
      <c r="H89" s="26"/>
    </row>
    <row r="90" ht="68.25" customHeight="1"/>
    <row r="91" spans="1:8" ht="12.75">
      <c r="A91" s="1" t="s">
        <v>21</v>
      </c>
      <c r="B91" s="1"/>
      <c r="C91" s="1"/>
      <c r="E91" s="1"/>
      <c r="F91" s="1"/>
      <c r="G91" s="1"/>
      <c r="H91" s="1" t="s">
        <v>46</v>
      </c>
    </row>
    <row r="92" spans="1:8" ht="12.75">
      <c r="A92" s="1"/>
      <c r="C92" s="1"/>
      <c r="F92" s="1"/>
      <c r="H92" s="1"/>
    </row>
    <row r="93" spans="3:8" ht="12.75">
      <c r="C93" s="1"/>
      <c r="F93" s="1"/>
      <c r="H93" s="1"/>
    </row>
    <row r="94" spans="3:8" ht="12.75">
      <c r="C94" s="1"/>
      <c r="F94" s="1"/>
      <c r="H94" s="1"/>
    </row>
    <row r="95" spans="1:8" ht="12.75">
      <c r="A95" s="1" t="s">
        <v>25</v>
      </c>
      <c r="C95" s="1"/>
      <c r="F95" s="1"/>
      <c r="H95" s="1" t="s">
        <v>29</v>
      </c>
    </row>
    <row r="96" spans="1:6" ht="12.75">
      <c r="A96" s="1"/>
      <c r="C96" s="1"/>
      <c r="F96" s="1"/>
    </row>
  </sheetData>
  <sheetProtection/>
  <mergeCells count="19">
    <mergeCell ref="G4:H4"/>
    <mergeCell ref="B4:C4"/>
    <mergeCell ref="A1:H3"/>
    <mergeCell ref="A61:C61"/>
    <mergeCell ref="A48:C48"/>
    <mergeCell ref="A30:C30"/>
    <mergeCell ref="A40:C40"/>
    <mergeCell ref="A41:C41"/>
    <mergeCell ref="E4:F4"/>
    <mergeCell ref="A74:C74"/>
    <mergeCell ref="A88:A89"/>
    <mergeCell ref="A70:C70"/>
    <mergeCell ref="A49:C49"/>
    <mergeCell ref="A52:C52"/>
    <mergeCell ref="A68:C68"/>
    <mergeCell ref="A69:C69"/>
    <mergeCell ref="A55:C55"/>
    <mergeCell ref="A56:C56"/>
    <mergeCell ref="A57:C57"/>
  </mergeCells>
  <printOptions/>
  <pageMargins left="0.35433070866141736" right="0.15748031496062992" top="0.3937007874015748" bottom="0.3937007874015748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2013-04-04T07:48:02Z</cp:lastPrinted>
  <dcterms:created xsi:type="dcterms:W3CDTF">1996-10-08T23:32:33Z</dcterms:created>
  <dcterms:modified xsi:type="dcterms:W3CDTF">2013-05-17T07:34:47Z</dcterms:modified>
  <cp:category/>
  <cp:version/>
  <cp:contentType/>
  <cp:contentStatus/>
</cp:coreProperties>
</file>