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446" windowWidth="15180" windowHeight="6675" tabRatio="829" activeTab="0"/>
  </bookViews>
  <sheets>
    <sheet name="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  <author>User</author>
  </authors>
  <commentList>
    <comment ref="C82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распределена на М.Ж. 42, 42/311, 30; М309, Л 288</t>
        </r>
      </text>
    </comment>
    <comment ref="F82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распределена на М.Ж. 42, 42/311, 30; М309, Л 288</t>
        </r>
      </text>
    </comment>
    <comment ref="H82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распределена на М.Ж. 42, 42/311, 30; М309, Л 288</t>
        </r>
      </text>
    </comment>
    <comment ref="C3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840 - тек.рем. Манометры
1085,6 - термометры</t>
        </r>
      </text>
    </comment>
  </commentList>
</comments>
</file>

<file path=xl/sharedStrings.xml><?xml version="1.0" encoding="utf-8"?>
<sst xmlns="http://schemas.openxmlformats.org/spreadsheetml/2006/main" count="86" uniqueCount="69">
  <si>
    <t>МУП "ЖЭУ-2" г. Ставрополя</t>
  </si>
  <si>
    <t>Итого:</t>
  </si>
  <si>
    <t>Обслуживание конструктивных элементов здания</t>
  </si>
  <si>
    <t>Оплата труда:</t>
  </si>
  <si>
    <t>Обслуживание внутридомового оборудования</t>
  </si>
  <si>
    <t>Санитарное содержание придомовой территории</t>
  </si>
  <si>
    <t>Оплата труда</t>
  </si>
  <si>
    <t>Накладные</t>
  </si>
  <si>
    <t>Подрядчики</t>
  </si>
  <si>
    <t>Тариф</t>
  </si>
  <si>
    <t>ООО УК "ЖЭУ-2"</t>
  </si>
  <si>
    <t>Материалы</t>
  </si>
  <si>
    <t>Подрядные организации</t>
  </si>
  <si>
    <t>Техническое обслуживание общедомовой системы отопления:</t>
  </si>
  <si>
    <t>Техническое обслуживание общедомовой системы канализации:</t>
  </si>
  <si>
    <t xml:space="preserve">Техническое обслуживание электрических устройств мест общего пользования </t>
  </si>
  <si>
    <t xml:space="preserve"> - подметание свежевыпавшего снега</t>
  </si>
  <si>
    <t xml:space="preserve"> - очистка территории от уплотненного снега</t>
  </si>
  <si>
    <t xml:space="preserve"> - очистка территории от наледи и льда</t>
  </si>
  <si>
    <t>Статьи затрат:</t>
  </si>
  <si>
    <t>Генеральный директор</t>
  </si>
  <si>
    <t>Отчисления на социальные нужды</t>
  </si>
  <si>
    <t>Общецеховые, Общеэксплуатационные расходы</t>
  </si>
  <si>
    <t xml:space="preserve">Оплата труда </t>
  </si>
  <si>
    <t>Ведущий экономист</t>
  </si>
  <si>
    <t>м2</t>
  </si>
  <si>
    <t>Общая площадь дома:</t>
  </si>
  <si>
    <t>руб./1 м2 в месяц</t>
  </si>
  <si>
    <t>С.А. Сычева</t>
  </si>
  <si>
    <t>Техническое обслуживание общедомовой системы холодного водоснабжения</t>
  </si>
  <si>
    <t xml:space="preserve">      </t>
  </si>
  <si>
    <t xml:space="preserve"> - подметание в летний период</t>
  </si>
  <si>
    <t xml:space="preserve"> - транспортировка мусора в установленное место</t>
  </si>
  <si>
    <t xml:space="preserve"> - уборка мусора с газонов</t>
  </si>
  <si>
    <r>
      <t>ООО УК "ЖЭУ-2"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Услуги управления</t>
    </r>
  </si>
  <si>
    <r>
      <t>ОАО "СГРЦ"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начисление и сбор платежей</t>
    </r>
  </si>
  <si>
    <r>
      <t>ООО "Печник"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обследование вентканалов</t>
    </r>
  </si>
  <si>
    <r>
      <t xml:space="preserve">ООО "Ставропольгоргаз"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обслуживание фасадной разводки</t>
    </r>
  </si>
  <si>
    <r>
      <t>ООО "Микст"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дезинсекцияция (площадь подвала- м2)</t>
    </r>
  </si>
  <si>
    <r>
      <t>ООО "Микст"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дератизация (площадь подвала- 20 м2)</t>
    </r>
  </si>
  <si>
    <r>
      <t>СМУП "АРС"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аварийное обслуживание холодного и горячего водоснабжения</t>
    </r>
  </si>
  <si>
    <r>
      <t>СМУП "АРС"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аварийное обслуживание систем центрального отопления</t>
    </r>
  </si>
  <si>
    <r>
      <t>ООО "Ставропольэлектросеть"-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аварийное обслуживание внутридомовых электрических сетей и электрической арматуры</t>
    </r>
  </si>
  <si>
    <t>Г.В. Ивахненко</t>
  </si>
  <si>
    <t xml:space="preserve">Поступило от ООО "Первое цифровое телевидение" за размещение оборудования </t>
  </si>
  <si>
    <t>ООО УК "ЖЭУ-2" - Содержание и техническое обслуживание:</t>
  </si>
  <si>
    <t>ОАО "Горэлектросеть"- электроэнергия:</t>
  </si>
  <si>
    <t>ИТОГО:</t>
  </si>
  <si>
    <t>Итого затрат:</t>
  </si>
  <si>
    <t>Начислено за период</t>
  </si>
  <si>
    <t>Поступило в отчетном периоде</t>
  </si>
  <si>
    <t>руб. за период</t>
  </si>
  <si>
    <r>
      <t xml:space="preserve">Дополнительно оказанные услуги (локальная смета): </t>
    </r>
    <r>
      <rPr>
        <sz val="10"/>
        <rFont val="Arial"/>
        <family val="0"/>
      </rPr>
      <t xml:space="preserve"> - маслянная окраска оборудования детских площадок (июнь 2012 г.)</t>
    </r>
  </si>
  <si>
    <t>Задолженность* на 01.01.2013 г.</t>
  </si>
  <si>
    <t>Утвержденный тариф - 12,30 / 13,55  руб./м2</t>
  </si>
  <si>
    <t>Остаток денежных средств на 01.01.2013 г.</t>
  </si>
  <si>
    <t>Остаток денежных средств на 01.01.2012 г.</t>
  </si>
  <si>
    <t>руб.</t>
  </si>
  <si>
    <t xml:space="preserve"> - Осмотр технического состояния теплоузла и боллера (14.03.2012)</t>
  </si>
  <si>
    <t xml:space="preserve"> - Сварка свищей: 4 шт.  (06.2012)</t>
  </si>
  <si>
    <t xml:space="preserve"> - Замена участка трубопровода отопления d15 - 1 м (21.06.2012)</t>
  </si>
  <si>
    <t xml:space="preserve"> - Демонтаж крана (сист.отопл)  (06.20120</t>
  </si>
  <si>
    <t xml:space="preserve"> - замена ламп накаливания - 19 шт.; патрона - 1 шт.</t>
  </si>
  <si>
    <t xml:space="preserve"> - Сварочные работы (13.09.2012)</t>
  </si>
  <si>
    <t xml:space="preserve"> - Востановление участка канализационного трубопровода Д100 (21.11.2012)</t>
  </si>
  <si>
    <t>Отчет ООО УК "ЖЭУ-2"  за   2012 г. о выполненных работах по управлению, содержанию и техническому обслуживанию жилого многоквартирного дома ул. М.Жукова 30</t>
  </si>
  <si>
    <r>
      <t xml:space="preserve">Дополнительно оказанные услуги (локальная смета): </t>
    </r>
    <r>
      <rPr>
        <sz val="10"/>
        <rFont val="Arial"/>
        <family val="0"/>
      </rPr>
      <t xml:space="preserve"> -  - Промывка системы отопления  (06.2012)</t>
    </r>
  </si>
  <si>
    <t>Содержание и техническое обслуживание  многоквартирного дома</t>
  </si>
  <si>
    <t xml:space="preserve"> - Запуск системы отопления (10.2012)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</si>
</sst>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00"/>
    <numFmt numFmtId="185" formatCode="0.0000000"/>
    <numFmt numFmtId="186" formatCode="0.000000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2" fontId="1" fillId="0" borderId="2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" fillId="0" borderId="19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2" fontId="1" fillId="4" borderId="26" xfId="0" applyNumberFormat="1" applyFont="1" applyFill="1" applyBorder="1" applyAlignment="1">
      <alignment/>
    </xf>
    <xf numFmtId="0" fontId="1" fillId="0" borderId="27" xfId="0" applyFont="1" applyBorder="1" applyAlignment="1">
      <alignment wrapText="1"/>
    </xf>
    <xf numFmtId="0" fontId="2" fillId="0" borderId="28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0" fillId="4" borderId="29" xfId="0" applyFill="1" applyBorder="1" applyAlignment="1">
      <alignment/>
    </xf>
    <xf numFmtId="0" fontId="1" fillId="0" borderId="16" xfId="0" applyFont="1" applyBorder="1" applyAlignment="1">
      <alignment wrapText="1"/>
    </xf>
    <xf numFmtId="2" fontId="6" fillId="0" borderId="0" xfId="0" applyNumberFormat="1" applyFont="1" applyAlignment="1">
      <alignment/>
    </xf>
    <xf numFmtId="2" fontId="0" fillId="0" borderId="30" xfId="0" applyNumberFormat="1" applyFont="1" applyBorder="1" applyAlignment="1">
      <alignment/>
    </xf>
    <xf numFmtId="0" fontId="3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5" fillId="0" borderId="31" xfId="0" applyFont="1" applyBorder="1" applyAlignment="1">
      <alignment horizontal="left"/>
    </xf>
    <xf numFmtId="2" fontId="1" fillId="0" borderId="30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0" fontId="5" fillId="0" borderId="31" xfId="0" applyFont="1" applyFill="1" applyBorder="1" applyAlignment="1">
      <alignment horizontal="left" wrapText="1"/>
    </xf>
    <xf numFmtId="2" fontId="0" fillId="0" borderId="3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0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2" fontId="9" fillId="0" borderId="11" xfId="0" applyNumberFormat="1" applyFont="1" applyBorder="1" applyAlignment="1">
      <alignment/>
    </xf>
    <xf numFmtId="2" fontId="9" fillId="0" borderId="33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9" fillId="0" borderId="3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 wrapText="1"/>
    </xf>
    <xf numFmtId="2" fontId="1" fillId="0" borderId="32" xfId="0" applyNumberFormat="1" applyFont="1" applyBorder="1" applyAlignment="1">
      <alignment wrapText="1"/>
    </xf>
    <xf numFmtId="0" fontId="0" fillId="0" borderId="30" xfId="0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16" xfId="0" applyFont="1" applyBorder="1" applyAlignment="1">
      <alignment wrapText="1"/>
    </xf>
    <xf numFmtId="2" fontId="1" fillId="0" borderId="15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0" fontId="3" fillId="0" borderId="14" xfId="0" applyFont="1" applyFill="1" applyBorder="1" applyAlignment="1">
      <alignment horizontal="left"/>
    </xf>
    <xf numFmtId="2" fontId="0" fillId="0" borderId="11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0" fontId="3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4" borderId="13" xfId="0" applyFill="1" applyBorder="1" applyAlignment="1">
      <alignment/>
    </xf>
    <xf numFmtId="2" fontId="0" fillId="4" borderId="18" xfId="0" applyNumberFormat="1" applyFill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9" fillId="0" borderId="42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2" fontId="0" fillId="0" borderId="44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0" xfId="0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2" fontId="9" fillId="0" borderId="14" xfId="0" applyNumberFormat="1" applyFont="1" applyFill="1" applyBorder="1" applyAlignment="1">
      <alignment/>
    </xf>
    <xf numFmtId="0" fontId="5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1" fillId="0" borderId="49" xfId="0" applyFont="1" applyBorder="1" applyAlignment="1">
      <alignment wrapText="1"/>
    </xf>
    <xf numFmtId="2" fontId="1" fillId="0" borderId="50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0" fontId="1" fillId="4" borderId="15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5" fillId="0" borderId="12" xfId="0" applyFont="1" applyFill="1" applyBorder="1" applyAlignment="1">
      <alignment wrapText="1"/>
    </xf>
    <xf numFmtId="2" fontId="1" fillId="0" borderId="52" xfId="0" applyNumberFormat="1" applyFont="1" applyBorder="1" applyAlignment="1">
      <alignment/>
    </xf>
    <xf numFmtId="0" fontId="1" fillId="0" borderId="49" xfId="0" applyFont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2" fontId="1" fillId="0" borderId="44" xfId="0" applyNumberFormat="1" applyFont="1" applyBorder="1" applyAlignment="1">
      <alignment/>
    </xf>
    <xf numFmtId="2" fontId="1" fillId="0" borderId="53" xfId="0" applyNumberFormat="1" applyFont="1" applyBorder="1" applyAlignment="1">
      <alignment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&#1086;&#1089;&#1085;&#1086;&#1074;&#1085;&#1086;&#1081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9%20&#1084;&#1077;&#1089;\9&#1084;%20&#1086;&#1089;&#1085;&#1086;&#1074;&#1085;&#1086;&#1081;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7;&#1086;&#1083;.12.%20&#1086;&#1089;&#1085;&#1086;&#1074;&#1085;&#1086;&#1081;%20&#1088;&#1072;&#1089;&#1095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,2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6;&#1089;&#1085;&#1086;&#1074;&#1085;&#1086;&#1081;%20&#1088;&#1072;&#1089;&#1095;&#1077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МУП (3)"/>
      <sheetName val="Подрядч"/>
    </sheetNames>
    <sheetDataSet>
      <sheetData sheetId="1">
        <row r="48">
          <cell r="R48">
            <v>0.6</v>
          </cell>
          <cell r="X48">
            <v>0.71</v>
          </cell>
          <cell r="AH48">
            <v>1.04</v>
          </cell>
          <cell r="AN48">
            <v>1.24</v>
          </cell>
        </row>
      </sheetData>
      <sheetData sheetId="3">
        <row r="48">
          <cell r="C48">
            <v>1552.2</v>
          </cell>
          <cell r="L48">
            <v>985.647</v>
          </cell>
          <cell r="M48">
            <v>558.792</v>
          </cell>
          <cell r="P48">
            <v>339.62136</v>
          </cell>
          <cell r="AN48">
            <v>1.5902500999999996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Начисление"/>
      <sheetName val="Подрядч факт"/>
      <sheetName val="Площадь участков"/>
      <sheetName val="Площадь участков (2)"/>
      <sheetName val="Лист1"/>
      <sheetName val="в Админ"/>
      <sheetName val="Начисление ТО"/>
      <sheetName val="Начисление Эл.Эн"/>
    </sheetNames>
    <sheetDataSet>
      <sheetData sheetId="1">
        <row r="48">
          <cell r="BC48">
            <v>1.7914754849455568</v>
          </cell>
          <cell r="BJ48">
            <v>2.19760726127627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2">
        <row r="38">
          <cell r="O38">
            <v>302382</v>
          </cell>
        </row>
        <row r="46">
          <cell r="O46">
            <v>114552.36</v>
          </cell>
          <cell r="P46">
            <v>115691.18000000001</v>
          </cell>
        </row>
      </sheetData>
      <sheetData sheetId="4">
        <row r="38">
          <cell r="AM38">
            <v>217671.83000000002</v>
          </cell>
        </row>
        <row r="45">
          <cell r="AM45">
            <v>71814.06999999999</v>
          </cell>
          <cell r="AN45">
            <v>67964.06999999999</v>
          </cell>
        </row>
      </sheetData>
      <sheetData sheetId="6">
        <row r="48">
          <cell r="AG48">
            <v>1260</v>
          </cell>
          <cell r="AH48">
            <v>1868.69</v>
          </cell>
          <cell r="AN48">
            <v>0</v>
          </cell>
          <cell r="AS48">
            <v>0</v>
          </cell>
        </row>
        <row r="50">
          <cell r="AH50">
            <v>1478.45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мат-лы"/>
      <sheetName val="мат-лы пол-е"/>
      <sheetName val="мат-лы 9 мес"/>
      <sheetName val="мат-лы год"/>
    </sheetNames>
    <sheetDataSet>
      <sheetData sheetId="7">
        <row r="54">
          <cell r="O54">
            <v>0</v>
          </cell>
          <cell r="P54">
            <v>2613.65</v>
          </cell>
          <cell r="Q54">
            <v>748.578969430933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0">
        <row r="55">
          <cell r="V55">
            <v>0.7357128363614084</v>
          </cell>
          <cell r="AB55">
            <v>0.3310707763626338</v>
          </cell>
          <cell r="AD55">
            <v>0.6253559109071971</v>
          </cell>
          <cell r="AH55">
            <v>0.09865909135606486</v>
          </cell>
          <cell r="AZ55">
            <v>1.2671355712236911</v>
          </cell>
          <cell r="BF55">
            <v>0.570211007050661</v>
          </cell>
          <cell r="BH55">
            <v>1.0770652355401373</v>
          </cell>
          <cell r="BL55">
            <v>0.16992288010109696</v>
          </cell>
          <cell r="BW55">
            <v>2.2470981072254577</v>
          </cell>
          <cell r="CD55">
            <v>1.011194148251456</v>
          </cell>
          <cell r="CF55">
            <v>1.910033391141639</v>
          </cell>
          <cell r="CJ55">
            <v>0.29122391469641934</v>
          </cell>
        </row>
      </sheetData>
      <sheetData sheetId="1">
        <row r="55">
          <cell r="R55">
            <v>372.528</v>
          </cell>
        </row>
      </sheetData>
      <sheetData sheetId="2">
        <row r="46">
          <cell r="O46">
            <v>240559.97999999995</v>
          </cell>
          <cell r="P46">
            <v>239630.58</v>
          </cell>
          <cell r="Q46">
            <v>5623.88</v>
          </cell>
        </row>
      </sheetData>
      <sheetData sheetId="4">
        <row r="45">
          <cell r="AM45">
            <v>149018.07000000004</v>
          </cell>
          <cell r="AN45">
            <v>139740.83000000002</v>
          </cell>
          <cell r="AO45">
            <v>3895.58</v>
          </cell>
        </row>
      </sheetData>
      <sheetData sheetId="6">
        <row r="50">
          <cell r="AG50">
            <v>420</v>
          </cell>
          <cell r="AN50">
            <v>0</v>
          </cell>
          <cell r="AS5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3 квартал"/>
      <sheetName val="4 квартал"/>
      <sheetName val="мат"/>
      <sheetName val="мат-лы год"/>
    </sheetNames>
    <sheetDataSet>
      <sheetData sheetId="7">
        <row r="54">
          <cell r="O54">
            <v>0</v>
          </cell>
          <cell r="P54">
            <v>566.79</v>
          </cell>
          <cell r="Q54">
            <v>1455.1481362443992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A88" sqref="A88"/>
    </sheetView>
  </sheetViews>
  <sheetFormatPr defaultColWidth="9.140625" defaultRowHeight="12.75"/>
  <cols>
    <col min="1" max="1" width="72.28125" style="0" customWidth="1"/>
    <col min="2" max="2" width="13.7109375" style="0" hidden="1" customWidth="1"/>
    <col min="3" max="3" width="13.00390625" style="0" hidden="1" customWidth="1"/>
    <col min="4" max="4" width="9.140625" style="0" hidden="1" customWidth="1"/>
    <col min="5" max="5" width="13.7109375" style="0" hidden="1" customWidth="1"/>
    <col min="6" max="6" width="13.00390625" style="0" hidden="1" customWidth="1"/>
    <col min="7" max="7" width="13.7109375" style="0" customWidth="1"/>
    <col min="8" max="8" width="13.00390625" style="0" customWidth="1"/>
    <col min="9" max="9" width="18.421875" style="0" customWidth="1"/>
  </cols>
  <sheetData>
    <row r="1" spans="1:8" ht="15" customHeight="1">
      <c r="A1" s="156" t="s">
        <v>65</v>
      </c>
      <c r="B1" s="156"/>
      <c r="C1" s="156"/>
      <c r="D1" s="156"/>
      <c r="E1" s="156"/>
      <c r="F1" s="156"/>
      <c r="G1" s="156"/>
      <c r="H1" s="156"/>
    </row>
    <row r="2" spans="1:8" ht="15" customHeight="1">
      <c r="A2" s="156"/>
      <c r="B2" s="156"/>
      <c r="C2" s="156"/>
      <c r="D2" s="156"/>
      <c r="E2" s="156"/>
      <c r="F2" s="156"/>
      <c r="G2" s="156"/>
      <c r="H2" s="156"/>
    </row>
    <row r="3" spans="1:8" ht="15" customHeight="1">
      <c r="A3" s="156"/>
      <c r="B3" s="156"/>
      <c r="C3" s="156"/>
      <c r="D3" s="156"/>
      <c r="E3" s="156"/>
      <c r="F3" s="156"/>
      <c r="G3" s="156"/>
      <c r="H3" s="156"/>
    </row>
    <row r="4" spans="1:8" ht="13.5" thickBot="1">
      <c r="A4" s="24"/>
      <c r="B4" s="25"/>
      <c r="C4" s="25"/>
      <c r="E4" s="25"/>
      <c r="F4" s="25"/>
      <c r="G4" s="25"/>
      <c r="H4" s="25"/>
    </row>
    <row r="5" spans="1:9" s="27" customFormat="1" ht="39" customHeight="1" thickBot="1">
      <c r="A5" s="44" t="s">
        <v>19</v>
      </c>
      <c r="B5" s="71" t="s">
        <v>49</v>
      </c>
      <c r="C5" s="71" t="s">
        <v>50</v>
      </c>
      <c r="D5" s="71"/>
      <c r="E5" s="71"/>
      <c r="F5" s="71"/>
      <c r="G5" s="71" t="s">
        <v>49</v>
      </c>
      <c r="H5" s="71" t="s">
        <v>50</v>
      </c>
      <c r="I5" s="72" t="s">
        <v>53</v>
      </c>
    </row>
    <row r="6" spans="1:9" ht="12.75">
      <c r="A6" s="73" t="s">
        <v>45</v>
      </c>
      <c r="B6" s="74">
        <f>'[3]Начисление'!$O$46</f>
        <v>114552.36</v>
      </c>
      <c r="C6" s="74">
        <f>'[3]Начисление'!$P$46</f>
        <v>115691.18000000001</v>
      </c>
      <c r="D6" s="74">
        <f>'[3]Начисление'!$O$38</f>
        <v>302382</v>
      </c>
      <c r="E6" s="74">
        <f>G6-B6</f>
        <v>126007.61999999995</v>
      </c>
      <c r="F6" s="74">
        <f>H6-C6</f>
        <v>123939.39999999998</v>
      </c>
      <c r="G6" s="74">
        <f>'[5]Начисление'!$O$46</f>
        <v>240559.97999999995</v>
      </c>
      <c r="H6" s="74">
        <f>'[5]Начисление'!$P$46</f>
        <v>239630.58</v>
      </c>
      <c r="I6" s="74">
        <f>'[5]Начисление'!$Q$46</f>
        <v>5623.88</v>
      </c>
    </row>
    <row r="7" spans="1:9" ht="13.5" thickBot="1">
      <c r="A7" s="75" t="s">
        <v>46</v>
      </c>
      <c r="B7" s="76">
        <f>'[3]Начис электроэн'!$AM$45</f>
        <v>71814.06999999999</v>
      </c>
      <c r="C7" s="76">
        <f>'[3]Начис электроэн'!$AN$45</f>
        <v>67964.06999999999</v>
      </c>
      <c r="D7" s="76">
        <f>'[3]Начис электроэн'!$AM$38</f>
        <v>217671.83000000002</v>
      </c>
      <c r="E7" s="74">
        <f>G7-B7</f>
        <v>77204.00000000004</v>
      </c>
      <c r="F7" s="74">
        <f>H7-C7</f>
        <v>71776.76000000002</v>
      </c>
      <c r="G7" s="76">
        <f>'[5]Начис электроэн'!$AM$45</f>
        <v>149018.07000000004</v>
      </c>
      <c r="H7" s="76">
        <f>'[5]Начис электроэн'!$AN$45</f>
        <v>139740.83000000002</v>
      </c>
      <c r="I7" s="76">
        <f>'[5]Начис электроэн'!$AO$45</f>
        <v>3895.58</v>
      </c>
    </row>
    <row r="8" spans="1:9" ht="13.5" thickBot="1">
      <c r="A8" s="77" t="s">
        <v>47</v>
      </c>
      <c r="B8" s="78">
        <f aca="true" t="shared" si="0" ref="B8:I8">SUM(B6:B7)</f>
        <v>186366.43</v>
      </c>
      <c r="C8" s="78">
        <f t="shared" si="0"/>
        <v>183655.25</v>
      </c>
      <c r="D8" s="78">
        <f t="shared" si="0"/>
        <v>520053.83</v>
      </c>
      <c r="E8" s="78">
        <f t="shared" si="0"/>
        <v>203211.62</v>
      </c>
      <c r="F8" s="78">
        <f t="shared" si="0"/>
        <v>195716.16</v>
      </c>
      <c r="G8" s="78">
        <f t="shared" si="0"/>
        <v>389578.05</v>
      </c>
      <c r="H8" s="78">
        <f t="shared" si="0"/>
        <v>379371.41000000003</v>
      </c>
      <c r="I8" s="78">
        <f t="shared" si="0"/>
        <v>9519.46</v>
      </c>
    </row>
    <row r="10" spans="1:8" ht="15">
      <c r="A10" s="128" t="s">
        <v>56</v>
      </c>
      <c r="G10" s="11">
        <v>6219.1</v>
      </c>
      <c r="H10" s="11" t="s">
        <v>57</v>
      </c>
    </row>
    <row r="11" spans="1:8" ht="12.75">
      <c r="A11" s="9" t="s">
        <v>26</v>
      </c>
      <c r="B11" s="61">
        <f>'[1]Подрядч'!$C$48</f>
        <v>1552.2</v>
      </c>
      <c r="C11" t="s">
        <v>25</v>
      </c>
      <c r="E11" s="61">
        <f>'[1]Подрядч'!$C$48</f>
        <v>1552.2</v>
      </c>
      <c r="F11" t="s">
        <v>25</v>
      </c>
      <c r="G11" s="61">
        <f>'[1]Подрядч'!$C$48</f>
        <v>1552.2</v>
      </c>
      <c r="H11" t="s">
        <v>25</v>
      </c>
    </row>
    <row r="12" spans="1:8" ht="13.5" thickBot="1">
      <c r="A12" s="79" t="s">
        <v>54</v>
      </c>
      <c r="B12" s="10"/>
      <c r="C12" s="62">
        <v>6</v>
      </c>
      <c r="E12" s="10"/>
      <c r="F12" s="62">
        <v>6</v>
      </c>
      <c r="G12" s="10"/>
      <c r="H12" s="62">
        <v>12</v>
      </c>
    </row>
    <row r="13" spans="1:8" s="27" customFormat="1" ht="26.25" thickBot="1">
      <c r="A13" s="20" t="s">
        <v>19</v>
      </c>
      <c r="B13" s="26" t="s">
        <v>27</v>
      </c>
      <c r="C13" s="80" t="s">
        <v>51</v>
      </c>
      <c r="D13" s="35"/>
      <c r="E13" s="26" t="s">
        <v>27</v>
      </c>
      <c r="F13" s="80" t="s">
        <v>51</v>
      </c>
      <c r="G13" s="26" t="s">
        <v>27</v>
      </c>
      <c r="H13" s="80" t="s">
        <v>51</v>
      </c>
    </row>
    <row r="14" spans="1:8" ht="12.75">
      <c r="A14" s="19" t="s">
        <v>34</v>
      </c>
      <c r="B14" s="42">
        <f>'[1]Подрядч'!$AN$48</f>
        <v>1.5902500999999996</v>
      </c>
      <c r="C14" s="54">
        <f>B14*B11*C12</f>
        <v>14810.317231319996</v>
      </c>
      <c r="D14" s="36"/>
      <c r="E14" s="42"/>
      <c r="F14" s="54"/>
      <c r="G14" s="42">
        <f>H14/H12/G11</f>
        <v>0.7951250499999998</v>
      </c>
      <c r="H14" s="54">
        <f>F14+C14</f>
        <v>14810.317231319996</v>
      </c>
    </row>
    <row r="15" spans="1:8" ht="12.75">
      <c r="A15" s="12" t="s">
        <v>12</v>
      </c>
      <c r="B15" s="8">
        <f>C15/B11/C12</f>
        <v>2.0498530456771036</v>
      </c>
      <c r="C15" s="51">
        <f>SUM(C16:C23)</f>
        <v>19090.691385000002</v>
      </c>
      <c r="D15" s="36"/>
      <c r="E15" s="8">
        <f>F15/E11/F12</f>
        <v>1.974974498561182</v>
      </c>
      <c r="F15" s="51">
        <f>SUM(F16:F23)</f>
        <v>18393.3325</v>
      </c>
      <c r="G15" s="8">
        <f>H15/G11/H12</f>
        <v>2.012413772119143</v>
      </c>
      <c r="H15" s="51">
        <f>SUM(H16:H23)</f>
        <v>37484.023885</v>
      </c>
    </row>
    <row r="16" spans="1:8" ht="12.75">
      <c r="A16" s="13" t="s">
        <v>35</v>
      </c>
      <c r="B16" s="55">
        <f>C16/$C$12/$B$11</f>
        <v>0.5001115862431817</v>
      </c>
      <c r="C16" s="89">
        <f>(C6*3.25%)+(B7*1.25%)</f>
        <v>4657.639225000001</v>
      </c>
      <c r="D16" s="36"/>
      <c r="E16" s="55">
        <f>F16/$C$12/$B$11</f>
        <v>0.5361294184598204</v>
      </c>
      <c r="F16" s="89">
        <f>(F6*3.25%)+(E7*1.25%)</f>
        <v>4993.0805</v>
      </c>
      <c r="G16" s="55">
        <f>H16/$H$12/$G$11</f>
        <v>0.5181205023515012</v>
      </c>
      <c r="H16" s="89">
        <f>(H6*3.25%)+(G7*1.25%)</f>
        <v>9650.719725</v>
      </c>
    </row>
    <row r="17" spans="1:8" ht="12.75">
      <c r="A17" s="14" t="s">
        <v>36</v>
      </c>
      <c r="B17" s="55">
        <f aca="true" t="shared" si="1" ref="B17:B23">C17/$C$12/$B$11</f>
        <v>0.1352918438345574</v>
      </c>
      <c r="C17" s="81">
        <f>'[3]Подрядч факт'!$AG$48</f>
        <v>1260</v>
      </c>
      <c r="D17" s="36" t="s">
        <v>30</v>
      </c>
      <c r="E17" s="55">
        <f aca="true" t="shared" si="2" ref="E17:E23">F17/$C$12/$B$11</f>
        <v>0.0450972812781858</v>
      </c>
      <c r="F17" s="81">
        <f>'[5]Подрядч факт'!$AG$50</f>
        <v>420</v>
      </c>
      <c r="G17" s="55">
        <f aca="true" t="shared" si="3" ref="G17:G23">H17/$H$12/$G$11</f>
        <v>0.0901945625563716</v>
      </c>
      <c r="H17" s="81">
        <f>F17+C17</f>
        <v>1680</v>
      </c>
    </row>
    <row r="18" spans="1:8" ht="12.75">
      <c r="A18" s="14" t="s">
        <v>37</v>
      </c>
      <c r="B18" s="55">
        <f t="shared" si="1"/>
        <v>0.20064961559936434</v>
      </c>
      <c r="C18" s="82">
        <f>'[3]Подрядч факт'!$AH$48</f>
        <v>1868.69</v>
      </c>
      <c r="D18" s="36"/>
      <c r="E18" s="55">
        <f t="shared" si="2"/>
        <v>0.1587477988231757</v>
      </c>
      <c r="F18" s="82">
        <f>'[3]Подрядч факт'!$AH$50</f>
        <v>1478.45</v>
      </c>
      <c r="G18" s="55">
        <f t="shared" si="3"/>
        <v>0.17969870721127001</v>
      </c>
      <c r="H18" s="81">
        <f aca="true" t="shared" si="4" ref="H18:H23">F18+C18</f>
        <v>3347.1400000000003</v>
      </c>
    </row>
    <row r="19" spans="1:8" ht="12.75">
      <c r="A19" s="14" t="s">
        <v>38</v>
      </c>
      <c r="B19" s="55">
        <f t="shared" si="1"/>
        <v>0</v>
      </c>
      <c r="C19" s="83">
        <f>'[3]Подрядч факт'!$AN$48</f>
        <v>0</v>
      </c>
      <c r="D19" s="36"/>
      <c r="E19" s="55">
        <f t="shared" si="2"/>
        <v>0</v>
      </c>
      <c r="F19" s="83">
        <f>'[5]Подрядч факт'!$AN$50</f>
        <v>0</v>
      </c>
      <c r="G19" s="55">
        <f t="shared" si="3"/>
        <v>0</v>
      </c>
      <c r="H19" s="81">
        <f t="shared" si="4"/>
        <v>0</v>
      </c>
    </row>
    <row r="20" spans="1:8" ht="13.5" customHeight="1">
      <c r="A20" s="14" t="s">
        <v>39</v>
      </c>
      <c r="B20" s="55">
        <f t="shared" si="1"/>
        <v>0</v>
      </c>
      <c r="C20" s="82">
        <f>'[3]Подрядч факт'!$AS$48</f>
        <v>0</v>
      </c>
      <c r="D20" s="36"/>
      <c r="E20" s="55">
        <f t="shared" si="2"/>
        <v>0</v>
      </c>
      <c r="F20" s="82">
        <f>'[5]Подрядч факт'!$AS$50</f>
        <v>0</v>
      </c>
      <c r="G20" s="55">
        <f t="shared" si="3"/>
        <v>0</v>
      </c>
      <c r="H20" s="81">
        <f t="shared" si="4"/>
        <v>0</v>
      </c>
    </row>
    <row r="21" spans="1:8" ht="25.5">
      <c r="A21" s="14" t="s">
        <v>40</v>
      </c>
      <c r="B21" s="55">
        <f t="shared" si="1"/>
        <v>0.635</v>
      </c>
      <c r="C21" s="46">
        <f>'[1]Подрядч'!$L$48*C12</f>
        <v>5913.8820000000005</v>
      </c>
      <c r="D21" s="36"/>
      <c r="E21" s="55">
        <f t="shared" si="2"/>
        <v>0.635</v>
      </c>
      <c r="F21" s="46">
        <f>'[1]Подрядч'!$L$48*F12</f>
        <v>5913.8820000000005</v>
      </c>
      <c r="G21" s="55">
        <f t="shared" si="3"/>
        <v>0.635</v>
      </c>
      <c r="H21" s="82">
        <f t="shared" si="4"/>
        <v>11827.764000000001</v>
      </c>
    </row>
    <row r="22" spans="1:8" ht="25.5">
      <c r="A22" s="14" t="s">
        <v>41</v>
      </c>
      <c r="B22" s="55">
        <f t="shared" si="1"/>
        <v>0.36</v>
      </c>
      <c r="C22" s="46">
        <f>'[1]Подрядч'!$M$48*C12</f>
        <v>3352.7520000000004</v>
      </c>
      <c r="D22" s="36"/>
      <c r="E22" s="55">
        <f t="shared" si="2"/>
        <v>0.36</v>
      </c>
      <c r="F22" s="46">
        <f>'[1]Подрядч'!$M$48*F12</f>
        <v>3352.7520000000004</v>
      </c>
      <c r="G22" s="55">
        <f t="shared" si="3"/>
        <v>0.36</v>
      </c>
      <c r="H22" s="82">
        <f t="shared" si="4"/>
        <v>6705.504000000001</v>
      </c>
    </row>
    <row r="23" spans="1:8" ht="26.25" thickBot="1">
      <c r="A23" s="40" t="s">
        <v>42</v>
      </c>
      <c r="B23" s="56">
        <f t="shared" si="1"/>
        <v>0.2188</v>
      </c>
      <c r="C23" s="57">
        <f>'[1]Подрядч'!$P$48*C12</f>
        <v>2037.72816</v>
      </c>
      <c r="D23" s="38"/>
      <c r="E23" s="56">
        <f t="shared" si="2"/>
        <v>0.24000000000000002</v>
      </c>
      <c r="F23" s="57">
        <f>'[5]Подрядч'!$R$55*F12</f>
        <v>2235.168</v>
      </c>
      <c r="G23" s="55">
        <f t="shared" si="3"/>
        <v>0.2294</v>
      </c>
      <c r="H23" s="82">
        <f t="shared" si="4"/>
        <v>4272.89616</v>
      </c>
    </row>
    <row r="24" spans="1:8" ht="22.5" customHeight="1" thickBot="1">
      <c r="A24" s="44" t="s">
        <v>67</v>
      </c>
      <c r="B24" s="16">
        <f>C24/C12/B11</f>
        <v>8.41963513065574</v>
      </c>
      <c r="C24" s="52">
        <f>C25+C32+C59</f>
        <v>78413.74589882304</v>
      </c>
      <c r="D24" s="39">
        <f>D25+D32+D59</f>
        <v>41419.048298823036</v>
      </c>
      <c r="E24" s="16">
        <f>F24/F12/E11</f>
        <v>11.401776727602126</v>
      </c>
      <c r="F24" s="52">
        <f>F25+F32+F59</f>
        <v>106187.02701950414</v>
      </c>
      <c r="G24" s="16">
        <f>H24/H12/G11</f>
        <v>9.910705929128934</v>
      </c>
      <c r="H24" s="52">
        <f>H25+H32+H59</f>
        <v>184600.7729183272</v>
      </c>
    </row>
    <row r="25" spans="1:8" ht="13.5" thickBot="1">
      <c r="A25" s="41" t="s">
        <v>2</v>
      </c>
      <c r="B25" s="66">
        <f>C25/B11/C12</f>
        <v>1.43</v>
      </c>
      <c r="C25" s="67">
        <f>SUM(C26:C29)</f>
        <v>13317.876</v>
      </c>
      <c r="D25" s="43">
        <f>SUM(D26:D31)</f>
        <v>0</v>
      </c>
      <c r="E25" s="108">
        <f>F25/E11/F12</f>
        <v>1.9379411822595858</v>
      </c>
      <c r="F25" s="109">
        <f>SUM(F26:F29)</f>
        <v>18048.433818619975</v>
      </c>
      <c r="G25" s="137">
        <f>H25/G11/H12</f>
        <v>1.6839705911297929</v>
      </c>
      <c r="H25" s="138">
        <f>SUM(H26:H29)</f>
        <v>31366.30981861998</v>
      </c>
    </row>
    <row r="26" spans="1:8" ht="12.75" hidden="1">
      <c r="A26" s="18" t="s">
        <v>3</v>
      </c>
      <c r="B26" s="55">
        <f>'[1]МУП'!$R$48</f>
        <v>0.6</v>
      </c>
      <c r="C26" s="46">
        <f>B26*$B$11*$C$12</f>
        <v>5587.92</v>
      </c>
      <c r="D26" s="93"/>
      <c r="E26" s="110">
        <f>'[5]МУП'!$V$55</f>
        <v>0.7357128363614084</v>
      </c>
      <c r="F26" s="111">
        <f>E26*$B$11*$C$12</f>
        <v>6851.84078760107</v>
      </c>
      <c r="G26" s="135">
        <f>H26/$H$12/$G$11</f>
        <v>0.6678564181807042</v>
      </c>
      <c r="H26" s="136">
        <f>F26+C26</f>
        <v>12439.76078760107</v>
      </c>
    </row>
    <row r="27" spans="1:8" s="7" customFormat="1" ht="12.75" hidden="1">
      <c r="A27" s="18" t="s">
        <v>21</v>
      </c>
      <c r="B27" s="55">
        <f>B26*20%</f>
        <v>0.12</v>
      </c>
      <c r="C27" s="46">
        <f>B27*$B$11*$C$12</f>
        <v>1117.584</v>
      </c>
      <c r="D27" s="94"/>
      <c r="E27" s="112">
        <f>E26*20%</f>
        <v>0.14714256727228167</v>
      </c>
      <c r="F27" s="90">
        <f>E27*$B$11*$C$12</f>
        <v>1370.3681575202138</v>
      </c>
      <c r="G27" s="90">
        <f>H27/$H$12/$G$11</f>
        <v>0.13357128363614085</v>
      </c>
      <c r="H27" s="91">
        <f>F27+C27</f>
        <v>2487.952157520214</v>
      </c>
    </row>
    <row r="28" spans="1:8" s="7" customFormat="1" ht="12.75" hidden="1">
      <c r="A28" s="18" t="s">
        <v>11</v>
      </c>
      <c r="B28" s="55">
        <v>0</v>
      </c>
      <c r="C28" s="46">
        <f>'[4]мат-лы год'!$O$54</f>
        <v>0</v>
      </c>
      <c r="D28" s="94"/>
      <c r="E28" s="112">
        <v>0</v>
      </c>
      <c r="F28" s="90">
        <f>'[6]мат-лы год'!$O$54</f>
        <v>0</v>
      </c>
      <c r="G28" s="90">
        <f>H28/$H$12/$G$11</f>
        <v>0</v>
      </c>
      <c r="H28" s="91">
        <f>F28+C28</f>
        <v>0</v>
      </c>
    </row>
    <row r="29" spans="1:8" ht="12.75" hidden="1">
      <c r="A29" s="18" t="s">
        <v>22</v>
      </c>
      <c r="B29" s="55">
        <f>'[1]МУП'!$X$48</f>
        <v>0.71</v>
      </c>
      <c r="C29" s="46">
        <f>B29*$B$11*$C$12</f>
        <v>6612.371999999999</v>
      </c>
      <c r="D29" s="95"/>
      <c r="E29" s="112">
        <f>'[5]МУП'!$AB$55+'[5]МУП'!$AD$55+'[5]МУП'!$AH$55</f>
        <v>1.0550857786258958</v>
      </c>
      <c r="F29" s="90">
        <f>E29*$B$11*$C$12</f>
        <v>9826.224873498693</v>
      </c>
      <c r="G29" s="90">
        <f>H29/$H$12/$G$11</f>
        <v>0.8825428893129478</v>
      </c>
      <c r="H29" s="91">
        <f>F29+C29</f>
        <v>16438.596873498693</v>
      </c>
    </row>
    <row r="30" spans="1:8" ht="13.5" customHeight="1" hidden="1">
      <c r="A30" s="153"/>
      <c r="B30" s="154"/>
      <c r="C30" s="155"/>
      <c r="D30" s="95"/>
      <c r="E30" s="113"/>
      <c r="F30" s="103"/>
      <c r="G30" s="103"/>
      <c r="H30" s="114"/>
    </row>
    <row r="31" spans="1:8" ht="13.5" customHeight="1" hidden="1" thickBot="1">
      <c r="A31" s="22"/>
      <c r="B31" s="23"/>
      <c r="C31" s="53"/>
      <c r="D31" s="95"/>
      <c r="E31" s="115"/>
      <c r="F31" s="104"/>
      <c r="G31" s="104"/>
      <c r="H31" s="116"/>
    </row>
    <row r="32" spans="1:8" ht="13.5" thickBot="1">
      <c r="A32" s="15" t="s">
        <v>4</v>
      </c>
      <c r="B32" s="68">
        <f>C32/B11/C12</f>
        <v>2.5618790104367988</v>
      </c>
      <c r="C32" s="69">
        <f>SUM(C33:C36)</f>
        <v>23859.291599999997</v>
      </c>
      <c r="D32" s="96">
        <f>SUM(D33:D56)</f>
        <v>182.47</v>
      </c>
      <c r="E32" s="117">
        <f>F32/E11/F12</f>
        <v>3.398620589245237</v>
      </c>
      <c r="F32" s="92">
        <f>SUM(F33:F36)</f>
        <v>31652.03327175874</v>
      </c>
      <c r="G32" s="132">
        <f>H32/G11/H12</f>
        <v>2.9802497998410185</v>
      </c>
      <c r="H32" s="133">
        <f>SUM(H33:H36)</f>
        <v>55511.32487175874</v>
      </c>
    </row>
    <row r="33" spans="1:8" ht="12.75" hidden="1">
      <c r="A33" s="18" t="s">
        <v>3</v>
      </c>
      <c r="B33" s="55">
        <f>'[1]МУП'!$AH$48</f>
        <v>1.04</v>
      </c>
      <c r="C33" s="46">
        <f>B33*$B$11*$C$12</f>
        <v>9685.728</v>
      </c>
      <c r="D33" s="93"/>
      <c r="E33" s="112">
        <f>'[5]МУП'!$AZ$55</f>
        <v>1.2671355712236911</v>
      </c>
      <c r="F33" s="90">
        <f>E33*$B$11*$C$12</f>
        <v>11801.087001920481</v>
      </c>
      <c r="G33" s="90">
        <f>H33/$H$12/$G$11</f>
        <v>1.1535677856118456</v>
      </c>
      <c r="H33" s="91">
        <f>F33+C33</f>
        <v>21486.81500192048</v>
      </c>
    </row>
    <row r="34" spans="1:8" s="7" customFormat="1" ht="12.75" hidden="1">
      <c r="A34" s="18" t="s">
        <v>21</v>
      </c>
      <c r="B34" s="55">
        <f>B33*20%</f>
        <v>0.20800000000000002</v>
      </c>
      <c r="C34" s="46">
        <f>B34*$B$11*$C$12</f>
        <v>1937.1456000000003</v>
      </c>
      <c r="D34" s="94"/>
      <c r="E34" s="112">
        <f>E33*20%</f>
        <v>0.25342711424473824</v>
      </c>
      <c r="F34" s="90">
        <f>E34*$B$11*$C$12</f>
        <v>2360.2174003840964</v>
      </c>
      <c r="G34" s="90">
        <f>H34/$H$12/$G$11</f>
        <v>0.23071355712236916</v>
      </c>
      <c r="H34" s="91">
        <f>F34+C34</f>
        <v>4297.363000384097</v>
      </c>
    </row>
    <row r="35" spans="1:8" s="7" customFormat="1" ht="12.75" hidden="1">
      <c r="A35" s="18" t="s">
        <v>11</v>
      </c>
      <c r="B35" s="55">
        <f>C35/C12/B11</f>
        <v>0.0738790104367994</v>
      </c>
      <c r="C35" s="46">
        <f>'[4]мат-лы год'!$P$54-840-1085.6</f>
        <v>688.0500000000002</v>
      </c>
      <c r="D35" s="94"/>
      <c r="E35" s="112">
        <f>F35/F12/E11</f>
        <v>0.06085878108491173</v>
      </c>
      <c r="F35" s="90">
        <f>'[6]мат-лы год'!$P$54</f>
        <v>566.79</v>
      </c>
      <c r="G35" s="90">
        <f>H35/$H$12/$G$11</f>
        <v>0.06736889576085556</v>
      </c>
      <c r="H35" s="91">
        <f>F35+C35</f>
        <v>1254.8400000000001</v>
      </c>
    </row>
    <row r="36" spans="1:8" ht="12.75" hidden="1">
      <c r="A36" s="18" t="s">
        <v>22</v>
      </c>
      <c r="B36" s="55">
        <f>'[1]МУП'!$AN$48</f>
        <v>1.24</v>
      </c>
      <c r="C36" s="46">
        <f>B36*$B$11*$C$12</f>
        <v>11548.368</v>
      </c>
      <c r="D36" s="95"/>
      <c r="E36" s="112">
        <f>'[5]МУП'!$BF$55+'[5]МУП'!$BH$55+'[5]МУП'!$BL$55</f>
        <v>1.8171991226918953</v>
      </c>
      <c r="F36" s="90">
        <f>E36*$B$11*$C$12</f>
        <v>16923.938869454163</v>
      </c>
      <c r="G36" s="90">
        <f>H36/$H$12/$G$11</f>
        <v>1.528599561345948</v>
      </c>
      <c r="H36" s="91">
        <f>F36+C36</f>
        <v>28472.306869454165</v>
      </c>
    </row>
    <row r="37" spans="1:8" ht="12.75">
      <c r="A37" s="148" t="s">
        <v>13</v>
      </c>
      <c r="B37" s="149"/>
      <c r="C37" s="150"/>
      <c r="D37" s="95"/>
      <c r="E37" s="113"/>
      <c r="F37" s="103"/>
      <c r="G37" s="103"/>
      <c r="H37" s="114"/>
    </row>
    <row r="38" spans="1:8" ht="12.75">
      <c r="A38" s="145" t="s">
        <v>58</v>
      </c>
      <c r="B38" s="146"/>
      <c r="C38" s="147"/>
      <c r="D38" s="95"/>
      <c r="E38" s="113"/>
      <c r="F38" s="103"/>
      <c r="G38" s="103"/>
      <c r="H38" s="114"/>
    </row>
    <row r="39" spans="1:8" ht="12.75">
      <c r="A39" s="129" t="s">
        <v>60</v>
      </c>
      <c r="B39" s="34"/>
      <c r="C39" s="48"/>
      <c r="D39" s="95"/>
      <c r="E39" s="33"/>
      <c r="F39" s="105"/>
      <c r="G39" s="105"/>
      <c r="H39" s="118"/>
    </row>
    <row r="40" spans="1:8" ht="12.75">
      <c r="A40" s="63" t="s">
        <v>61</v>
      </c>
      <c r="B40" s="34"/>
      <c r="C40" s="48"/>
      <c r="D40" s="95"/>
      <c r="E40" s="33"/>
      <c r="F40" s="105"/>
      <c r="G40" s="105"/>
      <c r="H40" s="118"/>
    </row>
    <row r="41" spans="1:8" ht="12.75">
      <c r="A41" s="134" t="s">
        <v>68</v>
      </c>
      <c r="B41" s="34"/>
      <c r="C41" s="48"/>
      <c r="D41" s="95"/>
      <c r="E41" s="33"/>
      <c r="F41" s="105"/>
      <c r="G41" s="105"/>
      <c r="H41" s="118"/>
    </row>
    <row r="42" spans="1:8" ht="12.75" hidden="1">
      <c r="A42" s="63"/>
      <c r="B42" s="34"/>
      <c r="C42" s="48"/>
      <c r="D42" s="95"/>
      <c r="E42" s="33"/>
      <c r="F42" s="105"/>
      <c r="G42" s="105"/>
      <c r="H42" s="118"/>
    </row>
    <row r="43" spans="1:8" ht="12.75" hidden="1">
      <c r="A43" s="63"/>
      <c r="B43" s="34"/>
      <c r="C43" s="48"/>
      <c r="D43" s="95"/>
      <c r="E43" s="33"/>
      <c r="F43" s="105"/>
      <c r="G43" s="105"/>
      <c r="H43" s="118"/>
    </row>
    <row r="44" spans="1:8" ht="12.75">
      <c r="A44" s="148" t="s">
        <v>14</v>
      </c>
      <c r="B44" s="149"/>
      <c r="C44" s="150"/>
      <c r="D44" s="95"/>
      <c r="E44" s="113"/>
      <c r="F44" s="103"/>
      <c r="G44" s="103"/>
      <c r="H44" s="114"/>
    </row>
    <row r="45" spans="1:8" ht="12.75">
      <c r="A45" s="145" t="s">
        <v>64</v>
      </c>
      <c r="B45" s="146"/>
      <c r="C45" s="147"/>
      <c r="D45" s="95"/>
      <c r="E45" s="113"/>
      <c r="F45" s="103"/>
      <c r="G45" s="103"/>
      <c r="H45" s="114"/>
    </row>
    <row r="46" spans="1:8" ht="12.75" hidden="1">
      <c r="A46" s="33"/>
      <c r="B46" s="34"/>
      <c r="C46" s="48"/>
      <c r="D46" s="95"/>
      <c r="E46" s="33"/>
      <c r="F46" s="105"/>
      <c r="G46" s="105"/>
      <c r="H46" s="118"/>
    </row>
    <row r="47" spans="1:8" ht="12.75">
      <c r="A47" s="148" t="s">
        <v>29</v>
      </c>
      <c r="B47" s="149"/>
      <c r="C47" s="150"/>
      <c r="D47" s="95"/>
      <c r="E47" s="113"/>
      <c r="F47" s="103"/>
      <c r="G47" s="103"/>
      <c r="H47" s="114"/>
    </row>
    <row r="48" spans="1:8" s="32" customFormat="1" ht="12.75">
      <c r="A48" s="30" t="s">
        <v>59</v>
      </c>
      <c r="B48" s="31"/>
      <c r="C48" s="49"/>
      <c r="D48" s="97"/>
      <c r="E48" s="30"/>
      <c r="F48" s="106"/>
      <c r="G48" s="106"/>
      <c r="H48" s="119"/>
    </row>
    <row r="49" spans="1:8" s="32" customFormat="1" ht="12.75">
      <c r="A49" s="30" t="s">
        <v>63</v>
      </c>
      <c r="B49" s="31"/>
      <c r="C49" s="49"/>
      <c r="D49" s="97"/>
      <c r="E49" s="30"/>
      <c r="F49" s="106"/>
      <c r="G49" s="106"/>
      <c r="H49" s="119"/>
    </row>
    <row r="50" spans="1:8" ht="12.75" hidden="1">
      <c r="A50" s="145"/>
      <c r="B50" s="146"/>
      <c r="C50" s="147"/>
      <c r="D50" s="95"/>
      <c r="E50" s="113"/>
      <c r="F50" s="103"/>
      <c r="G50" s="103"/>
      <c r="H50" s="114"/>
    </row>
    <row r="51" spans="1:8" ht="12.75" hidden="1">
      <c r="A51" s="145"/>
      <c r="B51" s="146"/>
      <c r="C51" s="147"/>
      <c r="D51" s="95"/>
      <c r="E51" s="113"/>
      <c r="F51" s="103"/>
      <c r="G51" s="103"/>
      <c r="H51" s="114"/>
    </row>
    <row r="52" spans="1:8" ht="12.75">
      <c r="A52" s="151" t="s">
        <v>15</v>
      </c>
      <c r="B52" s="152"/>
      <c r="C52" s="150"/>
      <c r="D52" s="95">
        <f>87.7+94.77</f>
        <v>182.47</v>
      </c>
      <c r="E52" s="113"/>
      <c r="F52" s="103"/>
      <c r="G52" s="103"/>
      <c r="H52" s="114"/>
    </row>
    <row r="53" spans="1:8" ht="13.5" thickBot="1">
      <c r="A53" s="29" t="s">
        <v>62</v>
      </c>
      <c r="B53" s="28"/>
      <c r="C53" s="47"/>
      <c r="D53" s="95"/>
      <c r="E53" s="88"/>
      <c r="F53" s="107"/>
      <c r="G53" s="107"/>
      <c r="H53" s="120"/>
    </row>
    <row r="54" spans="1:8" ht="12.75" hidden="1">
      <c r="A54" s="29"/>
      <c r="B54" s="28"/>
      <c r="C54" s="47"/>
      <c r="D54" s="95"/>
      <c r="E54" s="88"/>
      <c r="F54" s="107"/>
      <c r="G54" s="107"/>
      <c r="H54" s="120"/>
    </row>
    <row r="55" spans="1:8" ht="12.75" hidden="1">
      <c r="A55" s="29"/>
      <c r="B55" s="28"/>
      <c r="C55" s="47"/>
      <c r="D55" s="95"/>
      <c r="E55" s="88"/>
      <c r="F55" s="107"/>
      <c r="G55" s="107"/>
      <c r="H55" s="120"/>
    </row>
    <row r="56" spans="1:8" ht="12.75" hidden="1">
      <c r="A56" s="142"/>
      <c r="B56" s="143"/>
      <c r="C56" s="144"/>
      <c r="D56" s="98"/>
      <c r="E56" s="113"/>
      <c r="F56" s="103"/>
      <c r="G56" s="103"/>
      <c r="H56" s="114"/>
    </row>
    <row r="57" spans="1:8" ht="12.75" hidden="1">
      <c r="A57" s="64"/>
      <c r="B57" s="65"/>
      <c r="C57" s="50"/>
      <c r="D57" s="99"/>
      <c r="E57" s="33"/>
      <c r="F57" s="105"/>
      <c r="G57" s="105"/>
      <c r="H57" s="118"/>
    </row>
    <row r="58" spans="1:8" ht="13.5" hidden="1" thickBot="1">
      <c r="A58" s="64"/>
      <c r="B58" s="65"/>
      <c r="C58" s="50"/>
      <c r="D58" s="99"/>
      <c r="E58" s="33"/>
      <c r="F58" s="105"/>
      <c r="G58" s="105"/>
      <c r="H58" s="118"/>
    </row>
    <row r="59" spans="1:8" ht="13.5" thickBot="1">
      <c r="A59" s="15" t="s">
        <v>5</v>
      </c>
      <c r="B59" s="68">
        <f>C59/B11/C12</f>
        <v>4.42775612021894</v>
      </c>
      <c r="C59" s="69">
        <f>SUM(C60:C63)</f>
        <v>41236.578298823035</v>
      </c>
      <c r="D59" s="100">
        <f>C59</f>
        <v>41236.578298823035</v>
      </c>
      <c r="E59" s="117">
        <f>F59/E11/F12</f>
        <v>6.0652149560973045</v>
      </c>
      <c r="F59" s="92">
        <f>SUM(F60:F63)</f>
        <v>56486.55992912542</v>
      </c>
      <c r="G59" s="132">
        <f>H59/G11/H12</f>
        <v>5.246485538158122</v>
      </c>
      <c r="H59" s="133">
        <f>SUM(H60:H63)</f>
        <v>97723.13822794845</v>
      </c>
    </row>
    <row r="60" spans="1:8" ht="12.75" hidden="1">
      <c r="A60" s="18" t="s">
        <v>23</v>
      </c>
      <c r="B60" s="55">
        <f>'[2]МУП'!$BC$48</f>
        <v>1.7914754849455568</v>
      </c>
      <c r="C60" s="46">
        <f>B60*$B$11*$C$12</f>
        <v>16684.36948639496</v>
      </c>
      <c r="D60" s="93"/>
      <c r="E60" s="112">
        <f>'[5]МУП'!$BW$55</f>
        <v>2.2470981072254577</v>
      </c>
      <c r="F60" s="90">
        <f>E60*$B$11*$C$12</f>
        <v>20927.67409221213</v>
      </c>
      <c r="G60" s="90">
        <f>H60/$H$12/$G$11</f>
        <v>2.019286796085507</v>
      </c>
      <c r="H60" s="91">
        <f>F60+C60</f>
        <v>37612.04357860709</v>
      </c>
    </row>
    <row r="61" spans="1:8" ht="12.75" hidden="1">
      <c r="A61" s="18" t="s">
        <v>21</v>
      </c>
      <c r="B61" s="55">
        <f>B60*20%</f>
        <v>0.3582950969891114</v>
      </c>
      <c r="C61" s="46">
        <f>B61*$B$11*$C$12</f>
        <v>3336.8738972789924</v>
      </c>
      <c r="D61" s="95"/>
      <c r="E61" s="112">
        <f>E60*20%</f>
        <v>0.44941962144509157</v>
      </c>
      <c r="F61" s="90">
        <f>E61*$B$11*$C$12</f>
        <v>4185.5348184424265</v>
      </c>
      <c r="G61" s="90">
        <f>H61/$H$12/$G$11</f>
        <v>0.4038573592171015</v>
      </c>
      <c r="H61" s="91">
        <f>F61+C61</f>
        <v>7522.408715721419</v>
      </c>
    </row>
    <row r="62" spans="1:8" ht="12.75" hidden="1">
      <c r="A62" s="18" t="s">
        <v>11</v>
      </c>
      <c r="B62" s="55">
        <f>C62/C12/B11</f>
        <v>0.08037827700800293</v>
      </c>
      <c r="C62" s="46">
        <f>'[4]мат-лы год'!$Q$54</f>
        <v>748.578969430933</v>
      </c>
      <c r="D62" s="95"/>
      <c r="E62" s="112">
        <f>F62/F12/E11</f>
        <v>0.15624577333724166</v>
      </c>
      <c r="F62" s="90">
        <f>'[6]мат-лы год'!$Q$54</f>
        <v>1455.1481362443992</v>
      </c>
      <c r="G62" s="90">
        <f>H62/$H$12/$G$11</f>
        <v>0.1183120251726223</v>
      </c>
      <c r="H62" s="91">
        <f>F62+C62</f>
        <v>2203.727105675332</v>
      </c>
    </row>
    <row r="63" spans="1:8" ht="12.75" hidden="1">
      <c r="A63" s="18" t="s">
        <v>22</v>
      </c>
      <c r="B63" s="55">
        <f>'[2]МУП'!$BJ$48</f>
        <v>2.19760726127627</v>
      </c>
      <c r="C63" s="46">
        <f>B63*$B$11*$C$12</f>
        <v>20466.755945718156</v>
      </c>
      <c r="D63" s="95"/>
      <c r="E63" s="112">
        <f>'[5]МУП'!$CD$55+'[5]МУП'!$CF$55+'[5]МУП'!$CJ$55</f>
        <v>3.212451454089514</v>
      </c>
      <c r="F63" s="90">
        <f>E63*$B$11*$C$12</f>
        <v>29918.202882226462</v>
      </c>
      <c r="G63" s="90">
        <f>H63/$H$12/$G$11</f>
        <v>2.705029357682892</v>
      </c>
      <c r="H63" s="91">
        <f>F63+C63</f>
        <v>50384.95882794462</v>
      </c>
    </row>
    <row r="64" spans="1:8" ht="12.75">
      <c r="A64" s="142" t="s">
        <v>16</v>
      </c>
      <c r="B64" s="143"/>
      <c r="C64" s="144"/>
      <c r="D64" s="95"/>
      <c r="E64" s="113"/>
      <c r="F64" s="103"/>
      <c r="G64" s="103"/>
      <c r="H64" s="114"/>
    </row>
    <row r="65" spans="1:8" ht="12.75">
      <c r="A65" s="142" t="s">
        <v>17</v>
      </c>
      <c r="B65" s="143"/>
      <c r="C65" s="144"/>
      <c r="D65" s="95"/>
      <c r="E65" s="113"/>
      <c r="F65" s="103"/>
      <c r="G65" s="103"/>
      <c r="H65" s="114"/>
    </row>
    <row r="66" spans="1:8" ht="12.75">
      <c r="A66" s="142" t="s">
        <v>18</v>
      </c>
      <c r="B66" s="143"/>
      <c r="C66" s="144"/>
      <c r="D66" s="95"/>
      <c r="E66" s="113"/>
      <c r="F66" s="103"/>
      <c r="G66" s="103"/>
      <c r="H66" s="114"/>
    </row>
    <row r="67" spans="1:8" ht="12.75">
      <c r="A67" s="58" t="s">
        <v>31</v>
      </c>
      <c r="B67" s="59"/>
      <c r="C67" s="60"/>
      <c r="D67" s="95"/>
      <c r="E67" s="33"/>
      <c r="F67" s="105"/>
      <c r="G67" s="105"/>
      <c r="H67" s="118"/>
    </row>
    <row r="68" spans="1:8" ht="13.5" customHeight="1">
      <c r="A68" s="58" t="s">
        <v>32</v>
      </c>
      <c r="B68" s="59"/>
      <c r="C68" s="60"/>
      <c r="D68" s="95"/>
      <c r="E68" s="33"/>
      <c r="F68" s="105"/>
      <c r="G68" s="105"/>
      <c r="H68" s="118"/>
    </row>
    <row r="69" spans="1:8" ht="12.75">
      <c r="A69" s="58" t="s">
        <v>33</v>
      </c>
      <c r="B69" s="59"/>
      <c r="C69" s="60"/>
      <c r="D69" s="95"/>
      <c r="E69" s="33"/>
      <c r="F69" s="105"/>
      <c r="G69" s="105"/>
      <c r="H69" s="118"/>
    </row>
    <row r="70" spans="1:8" ht="13.5" thickBot="1">
      <c r="A70" s="139"/>
      <c r="B70" s="140"/>
      <c r="C70" s="141"/>
      <c r="D70" s="95"/>
      <c r="E70" s="121"/>
      <c r="F70" s="122"/>
      <c r="G70" s="122"/>
      <c r="H70" s="123"/>
    </row>
    <row r="71" spans="1:8" s="1" customFormat="1" ht="13.5" thickBot="1">
      <c r="A71" s="17" t="s">
        <v>48</v>
      </c>
      <c r="B71" s="16">
        <f>B14+B15+B24</f>
        <v>12.059738276332844</v>
      </c>
      <c r="C71" s="52">
        <f>C24+C15+C14</f>
        <v>112314.75451514302</v>
      </c>
      <c r="D71" s="37"/>
      <c r="E71" s="101">
        <f>E14+E15+E24</f>
        <v>13.376751226163307</v>
      </c>
      <c r="F71" s="102">
        <f>F24+F15+F14</f>
        <v>124580.35951950414</v>
      </c>
      <c r="G71" s="101">
        <f>G14+G15+G24</f>
        <v>12.718244751248076</v>
      </c>
      <c r="H71" s="102">
        <f>H24+H15+H14</f>
        <v>236895.11403464718</v>
      </c>
    </row>
    <row r="72" spans="1:8" ht="13.5" hidden="1" thickBot="1">
      <c r="A72" s="5"/>
      <c r="B72" s="6"/>
      <c r="C72" s="5"/>
      <c r="E72" s="6"/>
      <c r="F72" s="5"/>
      <c r="G72" s="6"/>
      <c r="H72" s="5"/>
    </row>
    <row r="73" spans="1:8" s="1" customFormat="1" ht="13.5" hidden="1" thickBot="1">
      <c r="A73" s="4" t="s">
        <v>1</v>
      </c>
      <c r="B73" s="2" t="e">
        <f>SUM(B74:B75)</f>
        <v>#DIV/0!</v>
      </c>
      <c r="C73" s="2">
        <f>SUM(C74:C75)</f>
        <v>53932.46748639496</v>
      </c>
      <c r="E73" s="2" t="e">
        <f>SUM(E74:E75)</f>
        <v>#DIV/0!</v>
      </c>
      <c r="F73" s="2">
        <f>SUM(F74:F75)</f>
        <v>61555.051881733685</v>
      </c>
      <c r="G73" s="2" t="e">
        <f>SUM(G74:G75)</f>
        <v>#DIV/0!</v>
      </c>
      <c r="H73" s="2">
        <f>SUM(H74:H75)</f>
        <v>93513.06936812864</v>
      </c>
    </row>
    <row r="74" spans="1:8" ht="13.5" hidden="1" thickBot="1">
      <c r="A74" s="3" t="s">
        <v>6</v>
      </c>
      <c r="B74" s="2" t="e">
        <f>C74/B19</f>
        <v>#DIV/0!</v>
      </c>
      <c r="C74" s="2">
        <f>C26+C33+C60</f>
        <v>31958.017486394958</v>
      </c>
      <c r="E74" s="2" t="e">
        <f>F74/E19</f>
        <v>#DIV/0!</v>
      </c>
      <c r="F74" s="2">
        <f>F26+F33+F60</f>
        <v>39580.60188173368</v>
      </c>
      <c r="G74" s="2" t="e">
        <f>H74/G19</f>
        <v>#DIV/0!</v>
      </c>
      <c r="H74" s="2">
        <f>H26+H33+H60</f>
        <v>71538.61936812864</v>
      </c>
    </row>
    <row r="75" spans="1:8" ht="13.5" hidden="1" thickBot="1">
      <c r="A75" s="3" t="s">
        <v>7</v>
      </c>
      <c r="B75" s="2" t="e">
        <f>C75/B19</f>
        <v>#DIV/0!</v>
      </c>
      <c r="C75" s="2">
        <v>21974.45</v>
      </c>
      <c r="E75" s="2" t="e">
        <f>F75/E19</f>
        <v>#DIV/0!</v>
      </c>
      <c r="F75" s="2">
        <v>21974.45</v>
      </c>
      <c r="G75" s="2" t="e">
        <f>H75/G19</f>
        <v>#DIV/0!</v>
      </c>
      <c r="H75" s="2">
        <v>21974.45</v>
      </c>
    </row>
    <row r="76" spans="1:8" ht="13.5" hidden="1" thickBot="1">
      <c r="A76" s="3"/>
      <c r="B76" s="3"/>
      <c r="C76" s="3"/>
      <c r="E76" s="3"/>
      <c r="F76" s="3"/>
      <c r="G76" s="3"/>
      <c r="H76" s="3"/>
    </row>
    <row r="77" spans="1:8" ht="13.5" hidden="1" thickBot="1">
      <c r="A77" s="3"/>
      <c r="B77" s="3"/>
      <c r="C77" s="3"/>
      <c r="E77" s="3"/>
      <c r="F77" s="3"/>
      <c r="G77" s="3"/>
      <c r="H77" s="3"/>
    </row>
    <row r="78" spans="1:8" ht="13.5" hidden="1" thickBot="1">
      <c r="A78" s="3" t="s">
        <v>9</v>
      </c>
      <c r="B78" s="3">
        <v>11.67</v>
      </c>
      <c r="C78" s="3"/>
      <c r="E78" s="3">
        <v>11.67</v>
      </c>
      <c r="F78" s="3"/>
      <c r="G78" s="3">
        <v>11.67</v>
      </c>
      <c r="H78" s="3"/>
    </row>
    <row r="79" spans="1:8" ht="13.5" hidden="1" thickBot="1">
      <c r="A79" s="3" t="s">
        <v>8</v>
      </c>
      <c r="B79" s="3">
        <v>1.7</v>
      </c>
      <c r="C79" s="3"/>
      <c r="E79" s="3">
        <v>1.7</v>
      </c>
      <c r="F79" s="3"/>
      <c r="G79" s="3">
        <v>1.7</v>
      </c>
      <c r="H79" s="3"/>
    </row>
    <row r="80" spans="1:8" ht="13.5" hidden="1" thickBot="1">
      <c r="A80" s="3" t="s">
        <v>0</v>
      </c>
      <c r="B80" s="2">
        <v>8.82</v>
      </c>
      <c r="C80" s="2"/>
      <c r="E80" s="2">
        <v>8.82</v>
      </c>
      <c r="F80" s="2"/>
      <c r="G80" s="2">
        <v>8.82</v>
      </c>
      <c r="H80" s="2"/>
    </row>
    <row r="81" spans="1:8" ht="13.5" hidden="1" thickBot="1">
      <c r="A81" s="3" t="s">
        <v>10</v>
      </c>
      <c r="B81" s="2">
        <f>B78-B79-B80</f>
        <v>1.1500000000000004</v>
      </c>
      <c r="C81" s="2"/>
      <c r="E81" s="2">
        <f>E78-E79-E80</f>
        <v>1.1500000000000004</v>
      </c>
      <c r="F81" s="2"/>
      <c r="G81" s="2">
        <f>G78-G79-G80</f>
        <v>1.1500000000000004</v>
      </c>
      <c r="H81" s="2"/>
    </row>
    <row r="82" spans="1:8" s="1" customFormat="1" ht="25.5" customHeight="1" thickBot="1">
      <c r="A82" s="124" t="s">
        <v>52</v>
      </c>
      <c r="B82" s="125">
        <f>C82/C12/B11</f>
        <v>0.18352338616157712</v>
      </c>
      <c r="C82" s="126">
        <v>1709.19</v>
      </c>
      <c r="D82" s="84"/>
      <c r="E82" s="125">
        <f>F82/F12/E11</f>
        <v>0</v>
      </c>
      <c r="F82" s="126"/>
      <c r="G82" s="125">
        <f>H82/H12/G11</f>
        <v>0.09176169308078856</v>
      </c>
      <c r="H82" s="126">
        <f>F82+C82</f>
        <v>1709.19</v>
      </c>
    </row>
    <row r="83" spans="1:8" s="1" customFormat="1" ht="36.75" customHeight="1" thickBot="1">
      <c r="A83" s="131" t="s">
        <v>66</v>
      </c>
      <c r="B83" s="125">
        <f>C83/C12/B11</f>
        <v>0.601297083709144</v>
      </c>
      <c r="C83" s="130">
        <v>5600</v>
      </c>
      <c r="D83" s="84"/>
      <c r="E83" s="125"/>
      <c r="F83" s="130"/>
      <c r="G83" s="125">
        <f>H83/H12/G11</f>
        <v>0.300648541854572</v>
      </c>
      <c r="H83" s="126">
        <f>F83+C83</f>
        <v>5600</v>
      </c>
    </row>
    <row r="84" spans="1:8" s="1" customFormat="1" ht="25.5" customHeight="1" thickBot="1">
      <c r="A84" s="85" t="s">
        <v>1</v>
      </c>
      <c r="B84" s="86"/>
      <c r="C84" s="86"/>
      <c r="D84" s="127"/>
      <c r="E84" s="86"/>
      <c r="F84" s="86"/>
      <c r="G84" s="86">
        <f>H84/H12/G11</f>
        <v>13.110654986183436</v>
      </c>
      <c r="H84" s="87">
        <f>H82+H71+H83</f>
        <v>244204.30403464718</v>
      </c>
    </row>
    <row r="86" spans="1:8" ht="15">
      <c r="A86" s="11" t="s">
        <v>55</v>
      </c>
      <c r="B86" s="11"/>
      <c r="C86" s="45"/>
      <c r="E86" s="11"/>
      <c r="F86" s="45"/>
      <c r="G86" s="11"/>
      <c r="H86" s="45">
        <f>G10+G6-H84</f>
        <v>2574.7759653527755</v>
      </c>
    </row>
    <row r="87" spans="1:8" ht="22.5" customHeight="1">
      <c r="A87" s="70" t="s">
        <v>44</v>
      </c>
      <c r="H87">
        <f>720+720</f>
        <v>1440</v>
      </c>
    </row>
    <row r="88" ht="12" customHeight="1">
      <c r="A88" s="21"/>
    </row>
    <row r="90" spans="1:8" ht="12.75">
      <c r="A90" s="1" t="s">
        <v>20</v>
      </c>
      <c r="B90" s="1"/>
      <c r="C90" s="1"/>
      <c r="E90" s="1"/>
      <c r="F90" s="1"/>
      <c r="G90" s="1"/>
      <c r="H90" s="1" t="s">
        <v>43</v>
      </c>
    </row>
    <row r="91" spans="1:8" ht="12.75">
      <c r="A91" s="1"/>
      <c r="C91" s="1"/>
      <c r="F91" s="1"/>
      <c r="H91" s="1"/>
    </row>
    <row r="92" spans="3:8" ht="12.75">
      <c r="C92" s="1"/>
      <c r="F92" s="1"/>
      <c r="H92" s="1"/>
    </row>
    <row r="93" spans="3:8" ht="12.75">
      <c r="C93" s="1"/>
      <c r="F93" s="1"/>
      <c r="H93" s="1"/>
    </row>
    <row r="94" spans="1:8" ht="12.75">
      <c r="A94" s="1" t="s">
        <v>24</v>
      </c>
      <c r="C94" s="1"/>
      <c r="F94" s="1"/>
      <c r="H94" s="1" t="s">
        <v>28</v>
      </c>
    </row>
    <row r="95" spans="1:6" ht="12.75">
      <c r="A95" s="1"/>
      <c r="C95" s="1"/>
      <c r="F95" s="1"/>
    </row>
  </sheetData>
  <sheetProtection/>
  <mergeCells count="15">
    <mergeCell ref="A44:C44"/>
    <mergeCell ref="A30:C30"/>
    <mergeCell ref="A37:C37"/>
    <mergeCell ref="A38:C38"/>
    <mergeCell ref="A1:H3"/>
    <mergeCell ref="A70:C70"/>
    <mergeCell ref="A66:C66"/>
    <mergeCell ref="A45:C45"/>
    <mergeCell ref="A47:C47"/>
    <mergeCell ref="A64:C64"/>
    <mergeCell ref="A65:C65"/>
    <mergeCell ref="A50:C50"/>
    <mergeCell ref="A51:C51"/>
    <mergeCell ref="A52:C52"/>
    <mergeCell ref="A56:C56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2013-04-17T10:13:36Z</cp:lastPrinted>
  <dcterms:created xsi:type="dcterms:W3CDTF">1996-10-08T23:32:33Z</dcterms:created>
  <dcterms:modified xsi:type="dcterms:W3CDTF">2013-05-17T07:33:38Z</dcterms:modified>
  <cp:category/>
  <cp:version/>
  <cp:contentType/>
  <cp:contentStatus/>
</cp:coreProperties>
</file>