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00" windowHeight="7155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<sst xmlns="http://schemas.openxmlformats.org/spreadsheetml/2006/main" count="80" uniqueCount="63">
  <si>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</si>
  <si>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</si>
  <si>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</si>
  <si>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</si>
  <si>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</si>
  <si>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</si>
  <si>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</si>
  <si>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</si>
  <si>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</si>
  <si>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</si>
  <si>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</si>
  <si>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</si>
  <si>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</si>
  <si>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</si>
  <si>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</si>
  <si>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</si>
  <si>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</si>
  <si>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</si>
  <si>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</si>
  <si>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</si>
  <si>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</si>
  <si>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</si>
  <si>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</si>
  <si>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</si>
  <si>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</si>
  <si>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</si>
  <si>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</si>
  <si>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</si>
  <si>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 xml:space="preserve"> - осмотр  общедомовой канализационной системы</t>
  </si>
  <si>
    <t>С.А. Сычева</t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</si>
  <si>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</si>
  <si>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</si>
  <si>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</si>
  <si>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</si>
  <si>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</si>
  <si>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УК "ЖЭУ-2"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</si>
  <si>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</si>
  <si>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"Печник"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</si>
  <si>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</si>
  <si>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дезинсекцияция (площадь подпольных каналов -5 м2)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</si>
  <si>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дератизация (площадь подпольных каналов -5 м2)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</si>
  <si>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</si>
  <si>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</si>
  <si>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</si>
  <si>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t>Остаток денежных средств на 30.09.2011 г.</t>
  </si>
  <si>
    <t>Г.В. Ивахненко</t>
  </si>
  <si>
    <t xml:space="preserve"> - покос газона</t>
  </si>
  <si>
    <t>ООО УК "ЖЭУ-2" - Содержание и техническое обслуживание:</t>
  </si>
  <si>
    <t>* Задолженностью считается неоплата свыше двух месяцев</t>
  </si>
  <si>
    <t>Утвержденный тариф 12,30 руб./м2</t>
  </si>
  <si>
    <t>Начислено за период</t>
  </si>
  <si>
    <t>Поступило в отчетном периоде</t>
  </si>
  <si>
    <t>руб. за период</t>
  </si>
  <si>
    <t xml:space="preserve"> -отключение системы отопления по окончании отопительного сезона (25.04.12 г.)</t>
  </si>
  <si>
    <t>Отчет ООО УК "ЖЭУ-2"за  2012 г. о выполненных работах по управлению, содержанию и техническому обслуживанию жилого многоквартирного дома ул. Морозова 17 А</t>
  </si>
  <si>
    <t>Задолженность* на 01.01.2013 г.</t>
  </si>
  <si>
    <t xml:space="preserve"> - Ремонт остекления в т/у (1,2 кв.м) (16.01.2012)</t>
  </si>
  <si>
    <t xml:space="preserve"> - Осмотр теплоузла; промазка задвижек (01.03.2012)</t>
  </si>
  <si>
    <t xml:space="preserve"> - Замена ламп накаливания: 1 шт. (250 Вт)</t>
  </si>
  <si>
    <t xml:space="preserve"> - Профилактические работы в теплоузле (15.08.2012)</t>
  </si>
  <si>
    <t xml:space="preserve"> - Запуск системы отопления (15.08.2012)</t>
  </si>
  <si>
    <t>Остаток денежных средств на 01.01.2013 г.</t>
  </si>
  <si>
    <t>Содержание и техническое обслуживание  многоквартирного дома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</si>
</sst>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3" fillId="4" borderId="23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2" fontId="0" fillId="4" borderId="27" xfId="0" applyNumberFormat="1" applyFill="1" applyBorder="1" applyAlignment="1">
      <alignment/>
    </xf>
    <xf numFmtId="0" fontId="1" fillId="0" borderId="28" xfId="0" applyFont="1" applyBorder="1" applyAlignment="1">
      <alignment wrapText="1"/>
    </xf>
    <xf numFmtId="0" fontId="2" fillId="0" borderId="29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4" borderId="30" xfId="0" applyFill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7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5" fillId="0" borderId="31" xfId="0" applyFont="1" applyFill="1" applyBorder="1" applyAlignment="1">
      <alignment horizontal="left" wrapText="1"/>
    </xf>
    <xf numFmtId="2" fontId="0" fillId="0" borderId="32" xfId="0" applyNumberFormat="1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0" fontId="0" fillId="0" borderId="31" xfId="0" applyFont="1" applyFill="1" applyBorder="1" applyAlignment="1">
      <alignment horizontal="left"/>
    </xf>
    <xf numFmtId="2" fontId="0" fillId="0" borderId="34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2" fontId="1" fillId="0" borderId="33" xfId="0" applyNumberFormat="1" applyFont="1" applyBorder="1" applyAlignment="1">
      <alignment wrapText="1"/>
    </xf>
    <xf numFmtId="2" fontId="1" fillId="0" borderId="34" xfId="0" applyNumberFormat="1" applyFont="1" applyBorder="1" applyAlignment="1">
      <alignment/>
    </xf>
    <xf numFmtId="0" fontId="3" fillId="0" borderId="14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left"/>
    </xf>
    <xf numFmtId="2" fontId="1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2" fontId="1" fillId="0" borderId="20" xfId="0" applyNumberFormat="1" applyFont="1" applyBorder="1" applyAlignment="1">
      <alignment/>
    </xf>
    <xf numFmtId="2" fontId="1" fillId="0" borderId="43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2" fontId="1" fillId="0" borderId="4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60">
          <cell r="R60">
            <v>0.43</v>
          </cell>
          <cell r="T60">
            <v>0.11266000000000001</v>
          </cell>
          <cell r="X60">
            <v>0.71</v>
          </cell>
          <cell r="AH60">
            <v>1.04</v>
          </cell>
          <cell r="AJ60">
            <v>0.27248</v>
          </cell>
          <cell r="AN60">
            <v>1.24</v>
          </cell>
        </row>
      </sheetData>
      <sheetData sheetId="3">
        <row r="60">
          <cell r="C60">
            <v>463.1</v>
          </cell>
          <cell r="L60">
            <v>294.06850000000003</v>
          </cell>
          <cell r="M60">
            <v>166.716</v>
          </cell>
          <cell r="P60">
            <v>101.32628</v>
          </cell>
          <cell r="AN60">
            <v>1.5902501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Лист1"/>
      <sheetName val="Площадь участков (2)"/>
      <sheetName val="в Админ"/>
      <sheetName val="Начисление ТО"/>
      <sheetName val="Начисление Эл.Эн"/>
    </sheetNames>
    <sheetDataSet>
      <sheetData sheetId="1">
        <row r="60">
          <cell r="BC60">
            <v>4.915438062946101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64">
          <cell r="O64">
            <v>34176.78</v>
          </cell>
          <cell r="P64">
            <v>29447.33</v>
          </cell>
        </row>
      </sheetData>
      <sheetData sheetId="6">
        <row r="60">
          <cell r="AG60">
            <v>216</v>
          </cell>
          <cell r="AN60">
            <v>0</v>
          </cell>
          <cell r="AS6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68">
          <cell r="O68">
            <v>0.22</v>
          </cell>
          <cell r="P68">
            <v>250</v>
          </cell>
          <cell r="Q68">
            <v>40.315541223122196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68">
          <cell r="V68">
            <v>0.5287075527258195</v>
          </cell>
          <cell r="X68">
            <v>0.13852137881416468</v>
          </cell>
          <cell r="AB68">
            <v>0.23791839872661874</v>
          </cell>
          <cell r="AD68">
            <v>0.4494014198169465</v>
          </cell>
          <cell r="AH68">
            <v>0.0708996828205324</v>
          </cell>
          <cell r="AZ68">
            <v>1.2671355712236911</v>
          </cell>
          <cell r="BB68">
            <v>0.33198951966060714</v>
          </cell>
          <cell r="BF68">
            <v>0.570211007050661</v>
          </cell>
          <cell r="BH68">
            <v>1.0770652355401376</v>
          </cell>
          <cell r="BL68">
            <v>0.16992288010109702</v>
          </cell>
          <cell r="BW68">
            <v>2.190400673889778</v>
          </cell>
          <cell r="BY68">
            <v>0.5738849765591219</v>
          </cell>
          <cell r="CD68">
            <v>0.9856803032504003</v>
          </cell>
          <cell r="CF68">
            <v>1.8618405728063114</v>
          </cell>
          <cell r="CJ68">
            <v>0.2838759273361153</v>
          </cell>
        </row>
      </sheetData>
      <sheetData sheetId="1">
        <row r="68">
          <cell r="R68">
            <v>111.144</v>
          </cell>
        </row>
      </sheetData>
      <sheetData sheetId="2">
        <row r="64">
          <cell r="O64">
            <v>68353.55999999998</v>
          </cell>
          <cell r="P64">
            <v>63245.33</v>
          </cell>
          <cell r="Q64">
            <v>17125.460000000003</v>
          </cell>
        </row>
      </sheetData>
      <sheetData sheetId="6">
        <row r="62">
          <cell r="AG62">
            <v>0</v>
          </cell>
          <cell r="AN62">
            <v>0</v>
          </cell>
          <cell r="AS6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68">
          <cell r="O68">
            <v>0</v>
          </cell>
          <cell r="P68">
            <v>0</v>
          </cell>
          <cell r="Q68">
            <v>78.3685984621068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A58" sqref="A58:IV61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0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00390625" style="0" customWidth="1"/>
  </cols>
  <sheetData>
    <row r="1" spans="1:8" ht="15" customHeight="1">
      <c r="A1" s="116" t="s">
        <v>54</v>
      </c>
      <c r="B1" s="116"/>
      <c r="C1" s="116"/>
      <c r="D1" s="116"/>
      <c r="E1" s="116"/>
      <c r="F1" s="116"/>
      <c r="G1" s="116"/>
      <c r="H1" s="116"/>
    </row>
    <row r="2" spans="1:8" ht="15" customHeight="1">
      <c r="A2" s="116"/>
      <c r="B2" s="116"/>
      <c r="C2" s="116"/>
      <c r="D2" s="116"/>
      <c r="E2" s="116"/>
      <c r="F2" s="116"/>
      <c r="G2" s="116"/>
      <c r="H2" s="116"/>
    </row>
    <row r="3" spans="1:8" ht="15" customHeight="1">
      <c r="A3" s="116"/>
      <c r="B3" s="116"/>
      <c r="C3" s="116"/>
      <c r="D3" s="116"/>
      <c r="E3" s="116"/>
      <c r="F3" s="116"/>
      <c r="G3" s="116"/>
      <c r="H3" s="116"/>
    </row>
    <row r="4" spans="1:8" ht="13.5" thickBot="1">
      <c r="A4" s="23"/>
      <c r="B4" s="117"/>
      <c r="C4" s="117"/>
      <c r="E4" s="117"/>
      <c r="F4" s="117"/>
      <c r="G4" s="117"/>
      <c r="H4" s="117"/>
    </row>
    <row r="5" spans="1:9" s="25" customFormat="1" ht="40.5" customHeight="1" thickBot="1">
      <c r="A5" s="45" t="s">
        <v>19</v>
      </c>
      <c r="B5" s="68" t="s">
        <v>50</v>
      </c>
      <c r="C5" s="68" t="s">
        <v>51</v>
      </c>
      <c r="D5" s="68"/>
      <c r="E5" s="68"/>
      <c r="F5" s="68"/>
      <c r="G5" s="68" t="s">
        <v>50</v>
      </c>
      <c r="H5" s="68" t="s">
        <v>51</v>
      </c>
      <c r="I5" s="69" t="s">
        <v>55</v>
      </c>
    </row>
    <row r="6" spans="1:9" ht="13.5" thickBot="1">
      <c r="A6" s="71" t="s">
        <v>47</v>
      </c>
      <c r="B6" s="72">
        <f>'[3]Начисление'!$O$64</f>
        <v>34176.78</v>
      </c>
      <c r="C6" s="72">
        <f>'[3]Начисление'!$P$64</f>
        <v>29447.33</v>
      </c>
      <c r="D6" s="72">
        <f>'[3]Начисление'!$O$64</f>
        <v>34176.78</v>
      </c>
      <c r="E6" s="72">
        <f>G6-B6</f>
        <v>34176.779999999984</v>
      </c>
      <c r="F6" s="72">
        <f>H6-C6</f>
        <v>33798</v>
      </c>
      <c r="G6" s="72">
        <f>'[5]Начисление'!$O$64</f>
        <v>68353.55999999998</v>
      </c>
      <c r="H6" s="72">
        <f>'[5]Начисление'!$P$64</f>
        <v>63245.33</v>
      </c>
      <c r="I6" s="72">
        <f>'[5]Начисление'!$Q$64</f>
        <v>17125.460000000003</v>
      </c>
    </row>
    <row r="7" spans="1:8" ht="18.75" customHeight="1">
      <c r="A7" t="s">
        <v>48</v>
      </c>
      <c r="B7" s="29"/>
      <c r="C7" s="29"/>
      <c r="E7" s="29"/>
      <c r="F7" s="29"/>
      <c r="G7" s="29"/>
      <c r="H7" s="29"/>
    </row>
    <row r="9" spans="1:8" ht="12.75">
      <c r="A9" s="9" t="s">
        <v>26</v>
      </c>
      <c r="B9" s="65">
        <f>'[1]Подрядч'!$C$60</f>
        <v>463.1</v>
      </c>
      <c r="C9" t="s">
        <v>25</v>
      </c>
      <c r="E9" s="65">
        <f>'[1]Подрядч'!$C$60</f>
        <v>463.1</v>
      </c>
      <c r="F9" t="s">
        <v>25</v>
      </c>
      <c r="G9" s="65">
        <f>'[1]Подрядч'!$C$60</f>
        <v>463.1</v>
      </c>
      <c r="H9" t="s">
        <v>25</v>
      </c>
    </row>
    <row r="10" spans="1:8" ht="13.5" thickBot="1">
      <c r="A10" s="70" t="s">
        <v>49</v>
      </c>
      <c r="B10" s="10"/>
      <c r="C10" s="66">
        <v>6</v>
      </c>
      <c r="E10" s="10"/>
      <c r="F10" s="66">
        <v>6</v>
      </c>
      <c r="G10" s="10"/>
      <c r="H10" s="66">
        <v>12</v>
      </c>
    </row>
    <row r="11" spans="1:8" s="25" customFormat="1" ht="26.25" thickBot="1">
      <c r="A11" s="20" t="s">
        <v>19</v>
      </c>
      <c r="B11" s="24" t="s">
        <v>27</v>
      </c>
      <c r="C11" s="73" t="s">
        <v>52</v>
      </c>
      <c r="D11" s="32"/>
      <c r="E11" s="24" t="s">
        <v>27</v>
      </c>
      <c r="F11" s="73" t="s">
        <v>52</v>
      </c>
      <c r="G11" s="24" t="s">
        <v>27</v>
      </c>
      <c r="H11" s="73" t="s">
        <v>52</v>
      </c>
    </row>
    <row r="12" spans="1:8" ht="12.75">
      <c r="A12" s="19" t="s">
        <v>35</v>
      </c>
      <c r="B12" s="43">
        <f>'[1]Подрядч'!$AN$60</f>
        <v>1.5902501</v>
      </c>
      <c r="C12" s="56">
        <f>B12*B9*C10</f>
        <v>4418.668927860001</v>
      </c>
      <c r="D12" s="33"/>
      <c r="E12" s="43"/>
      <c r="F12" s="56"/>
      <c r="G12" s="111">
        <f>H12/H10/G9</f>
        <v>0.79512505</v>
      </c>
      <c r="H12" s="112">
        <f>F12+C12</f>
        <v>4418.668927860001</v>
      </c>
    </row>
    <row r="13" spans="1:8" ht="12.75">
      <c r="A13" s="12" t="s">
        <v>12</v>
      </c>
      <c r="B13" s="8">
        <f>C13/B9/C10</f>
        <v>1.6359687990354856</v>
      </c>
      <c r="C13" s="53">
        <f>SUM(C14:C21)</f>
        <v>4545.702905</v>
      </c>
      <c r="D13" s="33"/>
      <c r="E13" s="8">
        <f>F13/E9/F10</f>
        <v>1.6303195854027204</v>
      </c>
      <c r="F13" s="53">
        <f>SUM(F14:F21)</f>
        <v>4530.005999999999</v>
      </c>
      <c r="G13" s="113">
        <f>H13/G9/H10</f>
        <v>1.6331441922191028</v>
      </c>
      <c r="H13" s="53">
        <f>SUM(H14:H21)</f>
        <v>9075.708905</v>
      </c>
    </row>
    <row r="14" spans="1:8" ht="12.75">
      <c r="A14" s="13" t="s">
        <v>36</v>
      </c>
      <c r="B14" s="57">
        <f>C14/$C$10/$B$9</f>
        <v>0.34443180918448146</v>
      </c>
      <c r="C14" s="49">
        <f>C6*3.25%</f>
        <v>957.0382250000001</v>
      </c>
      <c r="D14" s="33"/>
      <c r="E14" s="57">
        <f>F14/$F$10/$E$9</f>
        <v>0.3953195854027208</v>
      </c>
      <c r="F14" s="49">
        <f>F6*3.25%</f>
        <v>1098.435</v>
      </c>
      <c r="G14" s="114">
        <f>H14/$H$10/$G$9</f>
        <v>0.36987569729360115</v>
      </c>
      <c r="H14" s="49">
        <f>F14+C14</f>
        <v>2055.473225</v>
      </c>
    </row>
    <row r="15" spans="1:8" ht="12.75">
      <c r="A15" s="14" t="s">
        <v>37</v>
      </c>
      <c r="B15" s="57">
        <f aca="true" t="shared" si="0" ref="B15:B21">C15/$C$10/$B$9</f>
        <v>0.07773698985100409</v>
      </c>
      <c r="C15" s="58">
        <f>'[3]Подрядч факт'!$AG$60</f>
        <v>216</v>
      </c>
      <c r="D15" s="33" t="s">
        <v>31</v>
      </c>
      <c r="E15" s="57">
        <f aca="true" t="shared" si="1" ref="E15:E21">F15/$F$10/$E$9</f>
        <v>0</v>
      </c>
      <c r="F15" s="58">
        <f>'[5]Подрядч факт'!$AG$62</f>
        <v>0</v>
      </c>
      <c r="G15" s="114">
        <f aca="true" t="shared" si="2" ref="G15:G21">H15/$H$10/$G$9</f>
        <v>0.038868494925502046</v>
      </c>
      <c r="H15" s="49">
        <f aca="true" t="shared" si="3" ref="H15:H21">F15+C15</f>
        <v>216</v>
      </c>
    </row>
    <row r="16" spans="1:8" ht="12.75" hidden="1">
      <c r="A16" s="14" t="s">
        <v>38</v>
      </c>
      <c r="B16" s="57">
        <f t="shared" si="0"/>
        <v>0</v>
      </c>
      <c r="C16" s="49">
        <f>'[3]Подрядч факт'!$AH$60</f>
        <v>0</v>
      </c>
      <c r="D16" s="33"/>
      <c r="E16" s="57">
        <f t="shared" si="1"/>
        <v>0</v>
      </c>
      <c r="F16" s="49">
        <f>'[5]Подрядч факт'!$AH$62</f>
        <v>0</v>
      </c>
      <c r="G16" s="114">
        <f t="shared" si="2"/>
        <v>0</v>
      </c>
      <c r="H16" s="49">
        <f t="shared" si="3"/>
        <v>0</v>
      </c>
    </row>
    <row r="17" spans="1:8" ht="12.75" hidden="1">
      <c r="A17" s="14" t="s">
        <v>39</v>
      </c>
      <c r="B17" s="57">
        <f t="shared" si="0"/>
        <v>0</v>
      </c>
      <c r="C17" s="59">
        <f>'[3]Подрядч факт'!$AN$60</f>
        <v>0</v>
      </c>
      <c r="D17" s="33"/>
      <c r="E17" s="57">
        <f t="shared" si="1"/>
        <v>0</v>
      </c>
      <c r="F17" s="59">
        <f>'[5]Подрядч факт'!$AN$62</f>
        <v>0</v>
      </c>
      <c r="G17" s="114">
        <f t="shared" si="2"/>
        <v>0</v>
      </c>
      <c r="H17" s="49">
        <f t="shared" si="3"/>
        <v>0</v>
      </c>
    </row>
    <row r="18" spans="1:8" ht="13.5" customHeight="1" hidden="1">
      <c r="A18" s="14" t="s">
        <v>40</v>
      </c>
      <c r="B18" s="57">
        <f t="shared" si="0"/>
        <v>0</v>
      </c>
      <c r="C18" s="49">
        <f>'[3]Подрядч факт'!$AS$60</f>
        <v>0</v>
      </c>
      <c r="D18" s="33"/>
      <c r="E18" s="57">
        <f t="shared" si="1"/>
        <v>0</v>
      </c>
      <c r="F18" s="49">
        <f>'[5]Подрядч факт'!$AS$62</f>
        <v>0</v>
      </c>
      <c r="G18" s="114">
        <f t="shared" si="2"/>
        <v>0</v>
      </c>
      <c r="H18" s="49">
        <f t="shared" si="3"/>
        <v>0</v>
      </c>
    </row>
    <row r="19" spans="1:8" ht="12.75">
      <c r="A19" s="14" t="s">
        <v>41</v>
      </c>
      <c r="B19" s="57">
        <f t="shared" si="0"/>
        <v>0.635</v>
      </c>
      <c r="C19" s="49">
        <f>'[1]Подрядч'!$L$60*C10</f>
        <v>1764.411</v>
      </c>
      <c r="D19" s="33"/>
      <c r="E19" s="57">
        <f t="shared" si="1"/>
        <v>0.635</v>
      </c>
      <c r="F19" s="49">
        <f>'[1]Подрядч'!$L$60*F10</f>
        <v>1764.411</v>
      </c>
      <c r="G19" s="114">
        <f t="shared" si="2"/>
        <v>0.635</v>
      </c>
      <c r="H19" s="49">
        <f t="shared" si="3"/>
        <v>3528.822</v>
      </c>
    </row>
    <row r="20" spans="1:8" ht="12.75">
      <c r="A20" s="14" t="s">
        <v>42</v>
      </c>
      <c r="B20" s="57">
        <f t="shared" si="0"/>
        <v>0.36</v>
      </c>
      <c r="C20" s="49">
        <f>'[1]Подрядч'!$M$60*C10</f>
        <v>1000.296</v>
      </c>
      <c r="D20" s="33"/>
      <c r="E20" s="57">
        <f t="shared" si="1"/>
        <v>0.36</v>
      </c>
      <c r="F20" s="49">
        <f>'[1]Подрядч'!$M$60*F10</f>
        <v>1000.296</v>
      </c>
      <c r="G20" s="114">
        <f t="shared" si="2"/>
        <v>0.36</v>
      </c>
      <c r="H20" s="49">
        <f t="shared" si="3"/>
        <v>2000.592</v>
      </c>
    </row>
    <row r="21" spans="1:8" ht="26.25" thickBot="1">
      <c r="A21" s="41" t="s">
        <v>43</v>
      </c>
      <c r="B21" s="60">
        <f t="shared" si="0"/>
        <v>0.2188</v>
      </c>
      <c r="C21" s="61">
        <f>'[1]Подрядч'!$P$60*C10</f>
        <v>607.95768</v>
      </c>
      <c r="D21" s="37"/>
      <c r="E21" s="76">
        <f t="shared" si="1"/>
        <v>0.24</v>
      </c>
      <c r="F21" s="77">
        <f>'[5]Подрядч'!$R$68*F10</f>
        <v>666.864</v>
      </c>
      <c r="G21" s="114">
        <f t="shared" si="2"/>
        <v>0.2294</v>
      </c>
      <c r="H21" s="49">
        <f t="shared" si="3"/>
        <v>1274.82168</v>
      </c>
    </row>
    <row r="22" spans="1:8" ht="38.25" customHeight="1" thickBot="1">
      <c r="A22" s="45" t="s">
        <v>62</v>
      </c>
      <c r="B22" s="16">
        <f>C22/C10/B9</f>
        <v>8.047387446770752</v>
      </c>
      <c r="C22" s="54">
        <f>C23+C33+C57</f>
        <v>22360.470759597214</v>
      </c>
      <c r="D22" s="46">
        <f>D23+D33+D57</f>
        <v>12214.758755597215</v>
      </c>
      <c r="E22" s="78">
        <f>F22/F10/E9</f>
        <v>10.76565944728166</v>
      </c>
      <c r="F22" s="79">
        <f>F23+F33+F57</f>
        <v>29913.461340216825</v>
      </c>
      <c r="G22" s="115">
        <f>H22/H10/G9</f>
        <v>9.406523447026206</v>
      </c>
      <c r="H22" s="79">
        <f>H23+H33+H57</f>
        <v>52273.93209981404</v>
      </c>
    </row>
    <row r="23" spans="1:8" ht="13.5" thickBot="1">
      <c r="A23" s="42" t="s">
        <v>2</v>
      </c>
      <c r="B23" s="43">
        <f>C23/B9/C10</f>
        <v>1.2527391765637372</v>
      </c>
      <c r="C23" s="74">
        <f>SUM(C24:C27)</f>
        <v>3480.861076</v>
      </c>
      <c r="D23" s="44">
        <f>SUM(D24:D32)</f>
        <v>677.47</v>
      </c>
      <c r="E23" s="80">
        <f>F23/E9/F10</f>
        <v>1.4254484329040817</v>
      </c>
      <c r="F23" s="86">
        <f>SUM(F24:F27)</f>
        <v>3960.7510156672815</v>
      </c>
      <c r="G23" s="92">
        <f>H23/G9/H10</f>
        <v>1.3390938047339096</v>
      </c>
      <c r="H23" s="93">
        <f>SUM(H24:H27)</f>
        <v>7441.612091667282</v>
      </c>
    </row>
    <row r="24" spans="1:8" ht="12.75" hidden="1">
      <c r="A24" s="18" t="s">
        <v>3</v>
      </c>
      <c r="B24" s="57">
        <f>'[1]МУП'!$R$60</f>
        <v>0.43</v>
      </c>
      <c r="C24" s="49">
        <f>B24*$B$9*$C$10</f>
        <v>1194.798</v>
      </c>
      <c r="D24" s="38"/>
      <c r="E24" s="76">
        <f>'[5]МУП'!$V$68</f>
        <v>0.5287075527258195</v>
      </c>
      <c r="F24" s="87">
        <f>E24*$B$9*$C$10</f>
        <v>1469.066806003962</v>
      </c>
      <c r="G24" s="94">
        <f>H24/$H$10/$G$9</f>
        <v>0.47935377636290977</v>
      </c>
      <c r="H24" s="81">
        <f>F24+C24</f>
        <v>2663.8648060039623</v>
      </c>
    </row>
    <row r="25" spans="1:8" s="7" customFormat="1" ht="12.75" hidden="1">
      <c r="A25" s="18" t="s">
        <v>21</v>
      </c>
      <c r="B25" s="57">
        <f>'[1]МУП'!$T$60</f>
        <v>0.11266000000000001</v>
      </c>
      <c r="C25" s="49">
        <f>B25*$B$9*$C$10</f>
        <v>313.03707600000007</v>
      </c>
      <c r="D25" s="34"/>
      <c r="E25" s="76">
        <f>'[5]МУП'!$X$68</f>
        <v>0.13852137881416468</v>
      </c>
      <c r="F25" s="87">
        <f>E25*$B$9*$C$10</f>
        <v>384.89550317303804</v>
      </c>
      <c r="G25" s="94">
        <f>H25/$H$10/$G$9</f>
        <v>0.12559068940708235</v>
      </c>
      <c r="H25" s="81">
        <f>F25+C25</f>
        <v>697.9325791730381</v>
      </c>
    </row>
    <row r="26" spans="1:8" s="7" customFormat="1" ht="12.75" hidden="1">
      <c r="A26" s="18" t="s">
        <v>11</v>
      </c>
      <c r="B26" s="57">
        <f>C26/C10/B9</f>
        <v>7.91765637371338E-05</v>
      </c>
      <c r="C26" s="49">
        <f>'[4]мат-лы год'!$O$68</f>
        <v>0.22</v>
      </c>
      <c r="D26" s="34"/>
      <c r="E26" s="76">
        <f>F26/F10/E9</f>
        <v>0</v>
      </c>
      <c r="F26" s="87">
        <f>'[6]мат-лы год'!$O$68</f>
        <v>0</v>
      </c>
      <c r="G26" s="94">
        <f>H26/$H$10/$G$9</f>
        <v>3.95882818685669E-05</v>
      </c>
      <c r="H26" s="81">
        <f>F26+C26</f>
        <v>0.22</v>
      </c>
    </row>
    <row r="27" spans="1:8" ht="12.75" hidden="1">
      <c r="A27" s="18" t="s">
        <v>22</v>
      </c>
      <c r="B27" s="57">
        <f>'[1]МУП'!$X$60</f>
        <v>0.71</v>
      </c>
      <c r="C27" s="49">
        <f>B27*$B$9*$C$10</f>
        <v>1972.806</v>
      </c>
      <c r="D27" s="33"/>
      <c r="E27" s="76">
        <f>'[5]МУП'!$AB$68+'[5]МУП'!$AD$68+'[5]МУП'!$AH$68</f>
        <v>0.7582195013640975</v>
      </c>
      <c r="F27" s="87">
        <f>E27*$B$9*$C$10</f>
        <v>2106.7887064902816</v>
      </c>
      <c r="G27" s="94">
        <f>H27/$H$10/$G$9</f>
        <v>0.7341097506820488</v>
      </c>
      <c r="H27" s="81">
        <f>F27+C27</f>
        <v>4079.5947064902816</v>
      </c>
    </row>
    <row r="28" spans="1:8" ht="13.5" customHeight="1" thickBot="1">
      <c r="A28" s="96" t="s">
        <v>56</v>
      </c>
      <c r="B28" s="22"/>
      <c r="C28" s="48"/>
      <c r="D28" s="33">
        <v>677.47</v>
      </c>
      <c r="E28" s="22"/>
      <c r="F28" s="22"/>
      <c r="G28" s="102"/>
      <c r="H28" s="103"/>
    </row>
    <row r="29" spans="1:8" ht="13.5" customHeight="1" hidden="1">
      <c r="A29" s="132"/>
      <c r="B29" s="133"/>
      <c r="C29" s="134"/>
      <c r="D29" s="33"/>
      <c r="E29" s="82"/>
      <c r="F29" s="82"/>
      <c r="G29" s="104"/>
      <c r="H29" s="105"/>
    </row>
    <row r="30" spans="1:8" ht="13.5" customHeight="1" hidden="1" thickBot="1">
      <c r="A30" s="21"/>
      <c r="B30" s="22"/>
      <c r="C30" s="48"/>
      <c r="D30" s="33"/>
      <c r="E30" s="22"/>
      <c r="F30" s="22"/>
      <c r="G30" s="102"/>
      <c r="H30" s="103"/>
    </row>
    <row r="31" spans="1:8" ht="13.5" customHeight="1" hidden="1">
      <c r="A31" s="21"/>
      <c r="B31" s="22"/>
      <c r="C31" s="48"/>
      <c r="D31" s="33"/>
      <c r="E31" s="22"/>
      <c r="F31" s="22"/>
      <c r="G31" s="102"/>
      <c r="H31" s="103"/>
    </row>
    <row r="32" spans="1:8" ht="13.5" customHeight="1" hidden="1" thickBot="1">
      <c r="A32" s="21"/>
      <c r="B32" s="22"/>
      <c r="C32" s="48"/>
      <c r="D32" s="37"/>
      <c r="E32" s="22"/>
      <c r="F32" s="22"/>
      <c r="G32" s="102"/>
      <c r="H32" s="103"/>
    </row>
    <row r="33" spans="1:8" ht="13.5" thickBot="1">
      <c r="A33" s="15" t="s">
        <v>4</v>
      </c>
      <c r="B33" s="8">
        <f>C33/B9/C10</f>
        <v>2.6424533678831064</v>
      </c>
      <c r="C33" s="53">
        <f>SUM(C34:C37)</f>
        <v>7342.320928</v>
      </c>
      <c r="D33" s="39">
        <f>SUM(D34:D56)</f>
        <v>0</v>
      </c>
      <c r="E33" s="83">
        <f>F33/E9/F10</f>
        <v>3.416324213576193</v>
      </c>
      <c r="F33" s="88">
        <f>SUM(F34:F37)</f>
        <v>9492.598459842811</v>
      </c>
      <c r="G33" s="95">
        <f>H33/G9/H10</f>
        <v>3.02938879072965</v>
      </c>
      <c r="H33" s="84">
        <f>SUM(H34:H37)</f>
        <v>16834.919387842812</v>
      </c>
    </row>
    <row r="34" spans="1:8" ht="12.75" hidden="1">
      <c r="A34" s="18" t="s">
        <v>3</v>
      </c>
      <c r="B34" s="57">
        <f>'[1]МУП'!$AH$60</f>
        <v>1.04</v>
      </c>
      <c r="C34" s="49">
        <f>B34*$B$9*$C$10</f>
        <v>2889.744</v>
      </c>
      <c r="D34" s="38"/>
      <c r="E34" s="76">
        <f>'[5]МУП'!$AZ$68</f>
        <v>1.2671355712236911</v>
      </c>
      <c r="F34" s="87">
        <f>E34*$B$9*$C$10</f>
        <v>3520.8628982021482</v>
      </c>
      <c r="G34" s="94">
        <f>H34/$H$10/$G$9</f>
        <v>1.1535677856118454</v>
      </c>
      <c r="H34" s="81">
        <f>F34+C34</f>
        <v>6410.606898202148</v>
      </c>
    </row>
    <row r="35" spans="1:8" s="7" customFormat="1" ht="12.75" hidden="1">
      <c r="A35" s="18" t="s">
        <v>21</v>
      </c>
      <c r="B35" s="57">
        <f>'[1]МУП'!$AJ$60</f>
        <v>0.27248</v>
      </c>
      <c r="C35" s="49">
        <f>B35*$B$9*$C$10</f>
        <v>757.112928</v>
      </c>
      <c r="D35" s="34"/>
      <c r="E35" s="76">
        <f>'[5]МУП'!$BB$68</f>
        <v>0.33198951966060714</v>
      </c>
      <c r="F35" s="87">
        <f>E35*$B$9*$C$10</f>
        <v>922.4660793289629</v>
      </c>
      <c r="G35" s="94">
        <f>H35/$H$10/$G$9</f>
        <v>0.30223475983030357</v>
      </c>
      <c r="H35" s="81">
        <f>F35+C35</f>
        <v>1679.579007328963</v>
      </c>
    </row>
    <row r="36" spans="1:8" s="7" customFormat="1" ht="12.75" hidden="1">
      <c r="A36" s="18" t="s">
        <v>11</v>
      </c>
      <c r="B36" s="57">
        <f>C36/C10/B9</f>
        <v>0.08997336788310659</v>
      </c>
      <c r="C36" s="49">
        <f>'[4]мат-лы год'!$P$68</f>
        <v>250</v>
      </c>
      <c r="D36" s="34"/>
      <c r="E36" s="76">
        <f>F36/F10/E9</f>
        <v>0</v>
      </c>
      <c r="F36" s="87">
        <f>'[6]мат-лы год'!$P$68</f>
        <v>0</v>
      </c>
      <c r="G36" s="94">
        <f>H36/$H$10/$G$9</f>
        <v>0.04498668394155329</v>
      </c>
      <c r="H36" s="81">
        <f>F36+C36</f>
        <v>250</v>
      </c>
    </row>
    <row r="37" spans="1:8" ht="12.75" hidden="1">
      <c r="A37" s="18" t="s">
        <v>22</v>
      </c>
      <c r="B37" s="57">
        <f>'[1]МУП'!$AN$60</f>
        <v>1.24</v>
      </c>
      <c r="C37" s="49">
        <f>B37*$B$9*$C$10</f>
        <v>3445.464</v>
      </c>
      <c r="D37" s="33"/>
      <c r="E37" s="76">
        <f>'[5]МУП'!$BF$68+'[5]МУП'!$BH$68+'[5]МУП'!$BL$68</f>
        <v>1.8171991226918955</v>
      </c>
      <c r="F37" s="87">
        <f>E37*$B$9*$C$10</f>
        <v>5049.269482311701</v>
      </c>
      <c r="G37" s="94">
        <f>H37/$H$10/$G$9</f>
        <v>1.5285995613459478</v>
      </c>
      <c r="H37" s="81">
        <f>F37+C37</f>
        <v>8494.733482311702</v>
      </c>
    </row>
    <row r="38" spans="1:8" ht="12.75">
      <c r="A38" s="127" t="s">
        <v>13</v>
      </c>
      <c r="B38" s="128"/>
      <c r="C38" s="129"/>
      <c r="D38" s="33"/>
      <c r="E38" s="82"/>
      <c r="F38" s="82"/>
      <c r="G38" s="104"/>
      <c r="H38" s="105"/>
    </row>
    <row r="39" spans="1:8" ht="12.75">
      <c r="A39" s="124" t="s">
        <v>57</v>
      </c>
      <c r="B39" s="125"/>
      <c r="C39" s="126"/>
      <c r="D39" s="33"/>
      <c r="E39" s="82"/>
      <c r="F39" s="82"/>
      <c r="G39" s="104"/>
      <c r="H39" s="105"/>
    </row>
    <row r="40" spans="1:8" ht="12.75">
      <c r="A40" s="67" t="s">
        <v>53</v>
      </c>
      <c r="B40" s="31"/>
      <c r="C40" s="51"/>
      <c r="D40" s="33"/>
      <c r="E40" s="31"/>
      <c r="F40" s="89"/>
      <c r="G40" s="30"/>
      <c r="H40" s="106"/>
    </row>
    <row r="41" spans="1:8" ht="12.75">
      <c r="A41" s="30" t="s">
        <v>59</v>
      </c>
      <c r="B41" s="31"/>
      <c r="C41" s="51"/>
      <c r="D41" s="33"/>
      <c r="E41" s="31"/>
      <c r="F41" s="89"/>
      <c r="G41" s="30"/>
      <c r="H41" s="106"/>
    </row>
    <row r="42" spans="1:8" ht="12.75">
      <c r="A42" s="30" t="s">
        <v>60</v>
      </c>
      <c r="B42" s="31"/>
      <c r="C42" s="51"/>
      <c r="D42" s="33"/>
      <c r="E42" s="31"/>
      <c r="F42" s="89"/>
      <c r="G42" s="30"/>
      <c r="H42" s="106"/>
    </row>
    <row r="43" spans="1:8" ht="12.75" hidden="1">
      <c r="A43" s="30"/>
      <c r="B43" s="31"/>
      <c r="C43" s="51"/>
      <c r="D43" s="33"/>
      <c r="E43" s="31"/>
      <c r="F43" s="89"/>
      <c r="G43" s="30"/>
      <c r="H43" s="106"/>
    </row>
    <row r="44" spans="1:8" ht="12.75" hidden="1">
      <c r="A44" s="30"/>
      <c r="B44" s="31"/>
      <c r="C44" s="51"/>
      <c r="D44" s="33"/>
      <c r="E44" s="31"/>
      <c r="F44" s="89"/>
      <c r="G44" s="30"/>
      <c r="H44" s="106"/>
    </row>
    <row r="45" spans="1:8" ht="12.75" hidden="1">
      <c r="A45" s="127" t="s">
        <v>14</v>
      </c>
      <c r="B45" s="128"/>
      <c r="C45" s="129"/>
      <c r="D45" s="33"/>
      <c r="E45" s="82"/>
      <c r="F45" s="82"/>
      <c r="G45" s="104"/>
      <c r="H45" s="105"/>
    </row>
    <row r="46" spans="1:8" ht="12.75" hidden="1">
      <c r="A46" s="124" t="s">
        <v>28</v>
      </c>
      <c r="B46" s="125"/>
      <c r="C46" s="126"/>
      <c r="D46" s="33"/>
      <c r="E46" s="82"/>
      <c r="F46" s="82"/>
      <c r="G46" s="104"/>
      <c r="H46" s="105"/>
    </row>
    <row r="47" spans="1:8" ht="12.75" hidden="1">
      <c r="A47" s="30"/>
      <c r="B47" s="31"/>
      <c r="C47" s="51"/>
      <c r="D47" s="33"/>
      <c r="E47" s="31"/>
      <c r="F47" s="89"/>
      <c r="G47" s="30"/>
      <c r="H47" s="106"/>
    </row>
    <row r="48" spans="1:8" ht="12.75" hidden="1">
      <c r="A48" s="30"/>
      <c r="B48" s="31"/>
      <c r="C48" s="51"/>
      <c r="D48" s="33"/>
      <c r="E48" s="31"/>
      <c r="F48" s="89"/>
      <c r="G48" s="30"/>
      <c r="H48" s="106"/>
    </row>
    <row r="49" spans="1:8" ht="12.75" hidden="1">
      <c r="A49" s="127" t="s">
        <v>30</v>
      </c>
      <c r="B49" s="128"/>
      <c r="C49" s="129"/>
      <c r="D49" s="33"/>
      <c r="E49" s="82"/>
      <c r="F49" s="82"/>
      <c r="G49" s="104"/>
      <c r="H49" s="105"/>
    </row>
    <row r="50" spans="1:8" s="29" customFormat="1" ht="12.75" hidden="1">
      <c r="A50" s="52"/>
      <c r="B50" s="28"/>
      <c r="C50" s="55"/>
      <c r="D50" s="35"/>
      <c r="E50" s="28"/>
      <c r="F50" s="90"/>
      <c r="G50" s="27"/>
      <c r="H50" s="107"/>
    </row>
    <row r="51" spans="1:8" s="29" customFormat="1" ht="12.75" hidden="1">
      <c r="A51" s="27"/>
      <c r="B51" s="28"/>
      <c r="C51" s="55"/>
      <c r="D51" s="35"/>
      <c r="E51" s="28"/>
      <c r="F51" s="90"/>
      <c r="G51" s="27"/>
      <c r="H51" s="107"/>
    </row>
    <row r="52" spans="1:8" s="29" customFormat="1" ht="12.75" hidden="1">
      <c r="A52" s="27"/>
      <c r="B52" s="28"/>
      <c r="C52" s="55"/>
      <c r="D52" s="35"/>
      <c r="E52" s="28"/>
      <c r="F52" s="90"/>
      <c r="G52" s="27"/>
      <c r="H52" s="107"/>
    </row>
    <row r="53" spans="1:8" ht="12.75" hidden="1">
      <c r="A53" s="124"/>
      <c r="B53" s="125"/>
      <c r="C53" s="126"/>
      <c r="D53" s="33"/>
      <c r="E53" s="82"/>
      <c r="F53" s="82"/>
      <c r="G53" s="104"/>
      <c r="H53" s="105"/>
    </row>
    <row r="54" spans="1:8" ht="12.75" hidden="1">
      <c r="A54" s="124"/>
      <c r="B54" s="125"/>
      <c r="C54" s="126"/>
      <c r="D54" s="33"/>
      <c r="E54" s="82"/>
      <c r="F54" s="82"/>
      <c r="G54" s="104"/>
      <c r="H54" s="105"/>
    </row>
    <row r="55" spans="1:8" ht="12.75">
      <c r="A55" s="130" t="s">
        <v>15</v>
      </c>
      <c r="B55" s="131"/>
      <c r="C55" s="129"/>
      <c r="D55" s="33"/>
      <c r="E55" s="82"/>
      <c r="F55" s="82"/>
      <c r="G55" s="104"/>
      <c r="H55" s="105"/>
    </row>
    <row r="56" spans="1:8" ht="14.25" customHeight="1" thickBot="1">
      <c r="A56" s="97" t="s">
        <v>58</v>
      </c>
      <c r="B56" s="26"/>
      <c r="C56" s="50"/>
      <c r="D56" s="33"/>
      <c r="E56" s="26"/>
      <c r="F56" s="26"/>
      <c r="G56" s="75"/>
      <c r="H56" s="108"/>
    </row>
    <row r="57" spans="1:8" ht="13.5" thickBot="1">
      <c r="A57" s="15" t="s">
        <v>5</v>
      </c>
      <c r="B57" s="8">
        <f>C57/B9/C10</f>
        <v>4.1521949023239095</v>
      </c>
      <c r="C57" s="53">
        <f>SUM(C58:C61)</f>
        <v>11537.288755597216</v>
      </c>
      <c r="D57" s="40">
        <f>C57</f>
        <v>11537.288755597216</v>
      </c>
      <c r="E57" s="83">
        <f>F57/E9/F10</f>
        <v>5.923886800801385</v>
      </c>
      <c r="F57" s="88">
        <f>SUM(F58:F61)</f>
        <v>16460.11186470673</v>
      </c>
      <c r="G57" s="95">
        <f>H57/G9/H10</f>
        <v>5.038040851562648</v>
      </c>
      <c r="H57" s="84">
        <f>SUM(H58:H61)</f>
        <v>27997.400620303946</v>
      </c>
    </row>
    <row r="58" spans="1:8" ht="12.75" hidden="1">
      <c r="A58" s="18" t="s">
        <v>23</v>
      </c>
      <c r="B58" s="57">
        <f>'[2]МУП'!$BC$60-3.17</f>
        <v>1.7454380629461008</v>
      </c>
      <c r="C58" s="49">
        <f>B58*$B$9*$C$10</f>
        <v>4849.874201702036</v>
      </c>
      <c r="D58" s="38"/>
      <c r="E58" s="76">
        <f>'[5]МУП'!$BW$68</f>
        <v>2.190400673889778</v>
      </c>
      <c r="F58" s="87">
        <f>E58*$B$9*$C$10</f>
        <v>6086.247312470137</v>
      </c>
      <c r="G58" s="94">
        <f>H58/$H$10/$G$9</f>
        <v>1.9679193684179392</v>
      </c>
      <c r="H58" s="81">
        <f>F58+C58</f>
        <v>10936.121514172173</v>
      </c>
    </row>
    <row r="59" spans="1:8" ht="12.75" hidden="1">
      <c r="A59" s="18" t="s">
        <v>21</v>
      </c>
      <c r="B59" s="57">
        <f>B58*26.2%</f>
        <v>0.45730477249187845</v>
      </c>
      <c r="C59" s="49">
        <f>B59*$B$9*$C$10</f>
        <v>1270.6670408459336</v>
      </c>
      <c r="D59" s="33"/>
      <c r="E59" s="76">
        <f>'[5]МУП'!$BY$68</f>
        <v>0.5738849765591219</v>
      </c>
      <c r="F59" s="87">
        <f>E59*$B$9*$C$10</f>
        <v>1594.5967958671763</v>
      </c>
      <c r="G59" s="94">
        <f>H59/$H$10/$G$9</f>
        <v>0.5155948745255002</v>
      </c>
      <c r="H59" s="81">
        <f>F59+C59</f>
        <v>2865.26383671311</v>
      </c>
    </row>
    <row r="60" spans="1:8" ht="12.75" hidden="1">
      <c r="A60" s="18" t="s">
        <v>11</v>
      </c>
      <c r="B60" s="57">
        <f>C60/C10/B9</f>
        <v>0.01450930008749809</v>
      </c>
      <c r="C60" s="49">
        <f>'[4]мат-лы год'!$Q$68</f>
        <v>40.315541223122196</v>
      </c>
      <c r="D60" s="33"/>
      <c r="E60" s="76">
        <f>F60/F10/E9</f>
        <v>0.02820434695965839</v>
      </c>
      <c r="F60" s="87">
        <f>'[6]мат-лы год'!$Q$68</f>
        <v>78.3685984621068</v>
      </c>
      <c r="G60" s="94">
        <f>H60/$H$10/$G$9</f>
        <v>0.02135682352357824</v>
      </c>
      <c r="H60" s="81">
        <f>F60+C60</f>
        <v>118.684139685229</v>
      </c>
    </row>
    <row r="61" spans="1:8" ht="12.75" hidden="1">
      <c r="A61" s="18" t="s">
        <v>22</v>
      </c>
      <c r="B61" s="57">
        <f>B58*1.1085714285</f>
        <v>1.9349427667984318</v>
      </c>
      <c r="C61" s="49">
        <f>B61*$B$9*$C$10</f>
        <v>5376.431971826123</v>
      </c>
      <c r="D61" s="33"/>
      <c r="E61" s="76">
        <f>'[5]МУП'!$CD$68+'[5]МУП'!$CF$68+'[5]МУП'!$CJ$68</f>
        <v>3.131396803392827</v>
      </c>
      <c r="F61" s="87">
        <f>E61*$B$9*$C$10</f>
        <v>8700.89915790731</v>
      </c>
      <c r="G61" s="94">
        <f>H61/$H$10/$G$9</f>
        <v>2.53316978509563</v>
      </c>
      <c r="H61" s="81">
        <f>F61+C61</f>
        <v>14077.331129733433</v>
      </c>
    </row>
    <row r="62" spans="1:8" ht="12.75">
      <c r="A62" s="121" t="s">
        <v>16</v>
      </c>
      <c r="B62" s="122"/>
      <c r="C62" s="123"/>
      <c r="D62" s="33"/>
      <c r="E62" s="82"/>
      <c r="F62" s="82"/>
      <c r="G62" s="104"/>
      <c r="H62" s="105"/>
    </row>
    <row r="63" spans="1:8" ht="12.75">
      <c r="A63" s="121" t="s">
        <v>17</v>
      </c>
      <c r="B63" s="122"/>
      <c r="C63" s="123"/>
      <c r="D63" s="33"/>
      <c r="E63" s="82"/>
      <c r="F63" s="82"/>
      <c r="G63" s="104"/>
      <c r="H63" s="105"/>
    </row>
    <row r="64" spans="1:8" ht="12.75">
      <c r="A64" s="121" t="s">
        <v>18</v>
      </c>
      <c r="B64" s="122"/>
      <c r="C64" s="123"/>
      <c r="D64" s="33"/>
      <c r="E64" s="82"/>
      <c r="F64" s="82"/>
      <c r="G64" s="104"/>
      <c r="H64" s="105"/>
    </row>
    <row r="65" spans="1:8" ht="12.75">
      <c r="A65" s="62" t="s">
        <v>32</v>
      </c>
      <c r="B65" s="63"/>
      <c r="C65" s="64"/>
      <c r="D65" s="33"/>
      <c r="E65" s="85"/>
      <c r="F65" s="85"/>
      <c r="G65" s="30"/>
      <c r="H65" s="106"/>
    </row>
    <row r="66" spans="1:8" ht="13.5" customHeight="1">
      <c r="A66" s="62" t="s">
        <v>33</v>
      </c>
      <c r="B66" s="63"/>
      <c r="C66" s="64"/>
      <c r="D66" s="33"/>
      <c r="E66" s="85"/>
      <c r="F66" s="85"/>
      <c r="G66" s="30"/>
      <c r="H66" s="106"/>
    </row>
    <row r="67" spans="1:8" ht="12.75">
      <c r="A67" s="62" t="s">
        <v>34</v>
      </c>
      <c r="B67" s="63"/>
      <c r="C67" s="64"/>
      <c r="D67" s="33"/>
      <c r="E67" s="85"/>
      <c r="F67" s="85"/>
      <c r="G67" s="30"/>
      <c r="H67" s="106"/>
    </row>
    <row r="68" spans="1:8" ht="13.5" thickBot="1">
      <c r="A68" s="118" t="s">
        <v>46</v>
      </c>
      <c r="B68" s="119"/>
      <c r="C68" s="120"/>
      <c r="D68" s="33"/>
      <c r="E68" s="82"/>
      <c r="F68" s="82"/>
      <c r="G68" s="109"/>
      <c r="H68" s="110"/>
    </row>
    <row r="69" spans="1:8" s="1" customFormat="1" ht="13.5" thickBot="1">
      <c r="A69" s="17" t="s">
        <v>1</v>
      </c>
      <c r="B69" s="16">
        <f>B12+B13+B22</f>
        <v>11.273606345806238</v>
      </c>
      <c r="C69" s="54">
        <f>C22+C13+C12</f>
        <v>31324.842592457215</v>
      </c>
      <c r="D69" s="36"/>
      <c r="E69" s="16">
        <f>E12+E13+E22</f>
        <v>12.39597903268438</v>
      </c>
      <c r="F69" s="91">
        <f>F22+F13+F12</f>
        <v>34443.46734021683</v>
      </c>
      <c r="G69" s="100">
        <f>G12+G13+G22</f>
        <v>11.834792689245308</v>
      </c>
      <c r="H69" s="101">
        <f>H22+H13+H12</f>
        <v>65768.30993267403</v>
      </c>
    </row>
    <row r="70" spans="1:8" ht="12.75" hidden="1">
      <c r="A70" s="5"/>
      <c r="B70" s="6"/>
      <c r="C70" s="5"/>
      <c r="E70" s="6"/>
      <c r="F70" s="5"/>
      <c r="G70" s="6"/>
      <c r="H70" s="5"/>
    </row>
    <row r="71" spans="1:8" s="1" customFormat="1" ht="12.75" hidden="1">
      <c r="A71" s="4" t="s">
        <v>1</v>
      </c>
      <c r="B71" s="2" t="e">
        <f>SUM(B72:B73)</f>
        <v>#DIV/0!</v>
      </c>
      <c r="C71" s="2">
        <f>SUM(C72:C73)</f>
        <v>30908.866201702036</v>
      </c>
      <c r="E71" s="2" t="e">
        <f>SUM(E72:E73)</f>
        <v>#DIV/0!</v>
      </c>
      <c r="F71" s="2">
        <f>SUM(F72:F73)</f>
        <v>33050.62701667625</v>
      </c>
      <c r="G71" s="2" t="e">
        <f>SUM(G72:G73)</f>
        <v>#DIV/0!</v>
      </c>
      <c r="H71" s="2">
        <f>SUM(H72:H73)</f>
        <v>41985.04321837828</v>
      </c>
    </row>
    <row r="72" spans="1:8" ht="12.75" hidden="1">
      <c r="A72" s="3" t="s">
        <v>6</v>
      </c>
      <c r="B72" s="2" t="e">
        <f>C72/B17</f>
        <v>#DIV/0!</v>
      </c>
      <c r="C72" s="2">
        <f>C24+C34+C58</f>
        <v>8934.416201702035</v>
      </c>
      <c r="E72" s="2" t="e">
        <f>F72/E17</f>
        <v>#DIV/0!</v>
      </c>
      <c r="F72" s="2">
        <f>F24+F34+F58</f>
        <v>11076.177016676247</v>
      </c>
      <c r="G72" s="2" t="e">
        <f>H72/G17</f>
        <v>#DIV/0!</v>
      </c>
      <c r="H72" s="2">
        <f>H24+H34+H58</f>
        <v>20010.593218378282</v>
      </c>
    </row>
    <row r="73" spans="1:8" ht="12.75" hidden="1">
      <c r="A73" s="3" t="s">
        <v>7</v>
      </c>
      <c r="B73" s="2" t="e">
        <f>C73/B17</f>
        <v>#DIV/0!</v>
      </c>
      <c r="C73" s="2">
        <v>21974.45</v>
      </c>
      <c r="E73" s="2" t="e">
        <f>F73/E17</f>
        <v>#DIV/0!</v>
      </c>
      <c r="F73" s="2">
        <v>21974.45</v>
      </c>
      <c r="G73" s="2" t="e">
        <f>H73/G17</f>
        <v>#DIV/0!</v>
      </c>
      <c r="H73" s="2">
        <v>21974.45</v>
      </c>
    </row>
    <row r="74" spans="1:8" ht="12.75" hidden="1">
      <c r="A74" s="3"/>
      <c r="B74" s="3"/>
      <c r="C74" s="3"/>
      <c r="E74" s="3"/>
      <c r="F74" s="3"/>
      <c r="G74" s="3"/>
      <c r="H74" s="3"/>
    </row>
    <row r="75" spans="1:8" ht="12.75" hidden="1">
      <c r="A75" s="3"/>
      <c r="B75" s="3"/>
      <c r="C75" s="3"/>
      <c r="E75" s="3"/>
      <c r="F75" s="3"/>
      <c r="G75" s="3"/>
      <c r="H75" s="3"/>
    </row>
    <row r="76" spans="1:8" ht="12.75" hidden="1">
      <c r="A76" s="3" t="s">
        <v>9</v>
      </c>
      <c r="B76" s="3">
        <v>11.67</v>
      </c>
      <c r="C76" s="3"/>
      <c r="E76" s="3">
        <v>11.67</v>
      </c>
      <c r="F76" s="3"/>
      <c r="G76" s="3">
        <v>11.67</v>
      </c>
      <c r="H76" s="3"/>
    </row>
    <row r="77" spans="1:8" ht="12.75" hidden="1">
      <c r="A77" s="3" t="s">
        <v>8</v>
      </c>
      <c r="B77" s="3">
        <v>1.7</v>
      </c>
      <c r="C77" s="3"/>
      <c r="E77" s="3">
        <v>1.7</v>
      </c>
      <c r="F77" s="3"/>
      <c r="G77" s="3">
        <v>1.7</v>
      </c>
      <c r="H77" s="3"/>
    </row>
    <row r="78" spans="1:8" ht="12.75" hidden="1">
      <c r="A78" s="3" t="s">
        <v>0</v>
      </c>
      <c r="B78" s="2">
        <v>8.82</v>
      </c>
      <c r="C78" s="2"/>
      <c r="E78" s="2">
        <v>8.82</v>
      </c>
      <c r="F78" s="2"/>
      <c r="G78" s="2">
        <v>8.82</v>
      </c>
      <c r="H78" s="2"/>
    </row>
    <row r="79" spans="1:8" ht="12.75" hidden="1">
      <c r="A79" s="3" t="s">
        <v>10</v>
      </c>
      <c r="B79" s="2">
        <f>B76-B77-B78</f>
        <v>1.1500000000000004</v>
      </c>
      <c r="C79" s="2"/>
      <c r="E79" s="2">
        <f>E76-E77-E78</f>
        <v>1.1500000000000004</v>
      </c>
      <c r="F79" s="2"/>
      <c r="G79" s="2">
        <f>G76-G77-G78</f>
        <v>1.1500000000000004</v>
      </c>
      <c r="H79" s="2"/>
    </row>
    <row r="81" spans="1:8" ht="15" hidden="1">
      <c r="A81" s="11" t="s">
        <v>44</v>
      </c>
      <c r="B81" s="11"/>
      <c r="C81" s="47" t="e">
        <f>#REF!-C69</f>
        <v>#REF!</v>
      </c>
      <c r="E81" s="11"/>
      <c r="F81" s="47" t="e">
        <f>#REF!-F69</f>
        <v>#REF!</v>
      </c>
      <c r="G81" s="11"/>
      <c r="H81" s="47" t="e">
        <f>#REF!-H69</f>
        <v>#REF!</v>
      </c>
    </row>
    <row r="82" spans="1:8" ht="24.75" customHeight="1">
      <c r="A82" s="98" t="s">
        <v>61</v>
      </c>
      <c r="H82" s="99">
        <f>G6-H69</f>
        <v>2585.250067325949</v>
      </c>
    </row>
    <row r="84" spans="1:8" ht="12.75">
      <c r="A84" s="1" t="s">
        <v>20</v>
      </c>
      <c r="B84" s="1"/>
      <c r="C84" s="1"/>
      <c r="E84" s="1"/>
      <c r="F84" s="1"/>
      <c r="G84" s="1"/>
      <c r="H84" s="1"/>
    </row>
    <row r="85" spans="1:8" ht="12.75">
      <c r="A85" s="1"/>
      <c r="C85" s="1"/>
      <c r="F85" s="1"/>
      <c r="H85" s="1" t="s">
        <v>45</v>
      </c>
    </row>
    <row r="86" spans="3:8" ht="12.75">
      <c r="C86" s="1"/>
      <c r="F86" s="1"/>
      <c r="H86" s="1"/>
    </row>
    <row r="87" spans="3:8" ht="12.75">
      <c r="C87" s="1"/>
      <c r="F87" s="1"/>
      <c r="H87" s="1"/>
    </row>
    <row r="88" spans="1:8" ht="12.75">
      <c r="A88" s="1" t="s">
        <v>24</v>
      </c>
      <c r="C88" s="1"/>
      <c r="F88" s="1"/>
      <c r="H88" s="1"/>
    </row>
    <row r="89" spans="1:8" ht="12.75">
      <c r="A89" s="1"/>
      <c r="C89" s="1"/>
      <c r="F89" s="1"/>
      <c r="H89" s="1" t="s">
        <v>29</v>
      </c>
    </row>
  </sheetData>
  <sheetProtection/>
  <mergeCells count="17">
    <mergeCell ref="A55:C55"/>
    <mergeCell ref="B4:C4"/>
    <mergeCell ref="A45:C45"/>
    <mergeCell ref="A38:C38"/>
    <mergeCell ref="A39:C39"/>
    <mergeCell ref="A29:C29"/>
    <mergeCell ref="A54:C54"/>
    <mergeCell ref="A1:H3"/>
    <mergeCell ref="E4:F4"/>
    <mergeCell ref="G4:H4"/>
    <mergeCell ref="A68:C68"/>
    <mergeCell ref="A64:C64"/>
    <mergeCell ref="A46:C46"/>
    <mergeCell ref="A49:C49"/>
    <mergeCell ref="A62:C62"/>
    <mergeCell ref="A63:C63"/>
    <mergeCell ref="A53:C5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2013-05-13T11:59:53Z</cp:lastPrinted>
  <dcterms:created xsi:type="dcterms:W3CDTF">1996-10-08T23:32:33Z</dcterms:created>
  <dcterms:modified xsi:type="dcterms:W3CDTF">2013-05-17T07:39:18Z</dcterms:modified>
  <cp:category/>
  <cp:version/>
  <cp:contentType/>
  <cp:contentStatus/>
</cp:coreProperties>
</file>