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5431" windowWidth="15180" windowHeight="6660" tabRatio="829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C30" authorId="0">
      <text>
        <r>
          <rPr>
            <b/>
            <sz val="8"/>
            <rFont val="Tahoma"/>
            <family val="0"/>
          </rPr>
          <t>Главный Бухгалтер:</t>
        </r>
        <r>
          <rPr>
            <sz val="8"/>
            <rFont val="Tahoma"/>
            <family val="0"/>
          </rPr>
          <t xml:space="preserve">
483,56-автовышка</t>
        </r>
      </text>
    </comment>
  </commentList>
</comments>
</file>

<file path=xl/sharedStrings.xml><?xml version="1.0" encoding="utf-8"?>
<sst xmlns="http://schemas.openxmlformats.org/spreadsheetml/2006/main" count="92" uniqueCount="69">
  <si>
    <t>МУП "ЖЭУ-2" г. Ставрополя</t>
  </si>
  <si>
    <t>Итого:</t>
  </si>
  <si>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</si>
  <si>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</si>
  <si>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</si>
  <si>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</si>
  <si>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Оплата труда</t>
  </si>
  <si>
    <t>Накладные</t>
  </si>
  <si>
    <t>Подрядчики</t>
  </si>
  <si>
    <t>Тариф</t>
  </si>
  <si>
    <t>ООО УК "ЖЭУ-2"</t>
  </si>
  <si>
    <t>Материалы</t>
  </si>
  <si>
    <t>Подрядные организации</t>
  </si>
  <si>
    <r>
      <t>ООО УК "ЖЭУ-2"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Услуги управления</t>
    </r>
  </si>
  <si>
    <r>
      <t>ОАО "СГРЦ"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начисление и сбор платежей</t>
    </r>
  </si>
  <si>
    <r>
      <t>СМУП "АРС"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аварийное обслуживание систем центрального отопления</t>
    </r>
  </si>
  <si>
    <r>
      <t>ООО "Ставропольэлектросеть"-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аварийное обслуживание внутридомовых электрических сетей и электрической арматуры</t>
    </r>
  </si>
  <si>
    <r>
      <t>ООО "Печник"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</si>
  <si>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обслуживание фасадной разводки</t>
    </r>
  </si>
  <si>
    <t>Техническое обслуживание общедомовой системы отопления:</t>
  </si>
  <si>
    <t>Техническое обслуживание общедомовой системы канализации:</t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</si>
  <si>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</si>
  <si>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</si>
  <si>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</si>
  <si>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</si>
  <si>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</si>
  <si>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</si>
  <si>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</si>
  <si>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</si>
  <si>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</si>
  <si>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</si>
  <si>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м2</t>
  </si>
  <si>
    <t>Общая площадь дома:</t>
  </si>
  <si>
    <t>руб./1 м2 в месяц</t>
  </si>
  <si>
    <t>С.А. Сычева</t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</si>
  <si>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дезинсекцияция (площадь подвала- м2)</t>
    </r>
  </si>
  <si>
    <t>Техническое обслуживание общедомовой системы холодного водоснабжения</t>
  </si>
  <si>
    <t xml:space="preserve">      </t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</si>
  <si>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</si>
  <si>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</si>
  <si>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</si>
  <si>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дератизация (площадь подвала- 360м2)</t>
    </r>
  </si>
  <si>
    <t xml:space="preserve"> </t>
  </si>
  <si>
    <t>Остаток денежных средств на 30.09.2011 г.</t>
  </si>
  <si>
    <t>Г.В. Ивахненко</t>
  </si>
  <si>
    <t>ООО УК "ЖЭУ-2" - Содержание и техническое обслуживание:</t>
  </si>
  <si>
    <t>ОАО "Горэлектросеть"- электроэнергия:</t>
  </si>
  <si>
    <t>ИТОГО:</t>
  </si>
  <si>
    <t>руб. за 2011 год</t>
  </si>
  <si>
    <t>Начислено за период</t>
  </si>
  <si>
    <t>Поступило в отчетном периоде</t>
  </si>
  <si>
    <r>
      <t>СМУП "АРС"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аварийное обслуживание холодного  водоснабжения</t>
    </r>
  </si>
  <si>
    <t xml:space="preserve">Дополнительно оказанные услуги (локальная смета): </t>
  </si>
  <si>
    <t>Отчет ООО УК "ЖЭУ-2" за  2012 г. о выполненных работах по управлению, содержанию и техническому обслуживанию жилого многоквартирного дома ул. Морозова 1 А</t>
  </si>
  <si>
    <t>Задолженность* на 01.01.2013 г.</t>
  </si>
  <si>
    <t xml:space="preserve">руб. </t>
  </si>
  <si>
    <t>руб. за 2012 год</t>
  </si>
  <si>
    <t>Утвержденный тариф 12,30 / 13,53 руб./м2</t>
  </si>
  <si>
    <t xml:space="preserve"> - Ремонт внутреннего остекления подъездов (20.03.2012)</t>
  </si>
  <si>
    <t xml:space="preserve"> - Ремонт водосточных труб: 1 колено (03.2012)</t>
  </si>
  <si>
    <t xml:space="preserve"> - Ремонт штукатурки оголовков, примыканий к кровле (06.2012)</t>
  </si>
  <si>
    <t xml:space="preserve"> - Замена ламп накаливания: 4 шт. (2 п.); ремонт патрона (17.09.2012)</t>
  </si>
  <si>
    <t xml:space="preserve"> - Ревизия кранов: 1 шт. (25.10.2012)</t>
  </si>
  <si>
    <t xml:space="preserve"> - Выезд мастера (19.12.2012)</t>
  </si>
  <si>
    <t xml:space="preserve"> -Очистка кровли от наледи (12.2012)</t>
  </si>
  <si>
    <t xml:space="preserve"> - Отключение отопления по окончании отопительного периода (04.2012)</t>
  </si>
  <si>
    <t xml:space="preserve"> - Запуск отопления (10.2012)</t>
  </si>
  <si>
    <t>Итого затрат:</t>
  </si>
  <si>
    <t>Содержание и техническое обслуживание  многоквартирного дома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</si>
</sst>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0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2" fontId="1" fillId="0" borderId="2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2" fontId="1" fillId="4" borderId="26" xfId="0" applyNumberFormat="1" applyFont="1" applyFill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2" fontId="6" fillId="0" borderId="0" xfId="0" applyNumberFormat="1" applyFont="1" applyAlignment="1">
      <alignment/>
    </xf>
    <xf numFmtId="0" fontId="5" fillId="0" borderId="29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29" xfId="0" applyFont="1" applyFill="1" applyBorder="1" applyAlignment="1">
      <alignment horizontal="left" wrapText="1"/>
    </xf>
    <xf numFmtId="2" fontId="0" fillId="0" borderId="30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31" xfId="0" applyNumberFormat="1" applyFont="1" applyBorder="1" applyAlignment="1">
      <alignment/>
    </xf>
    <xf numFmtId="0" fontId="3" fillId="0" borderId="29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5" fillId="0" borderId="32" xfId="0" applyFont="1" applyBorder="1" applyAlignment="1">
      <alignment horizontal="left"/>
    </xf>
    <xf numFmtId="2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 wrapText="1"/>
    </xf>
    <xf numFmtId="0" fontId="1" fillId="0" borderId="16" xfId="0" applyFont="1" applyBorder="1" applyAlignment="1">
      <alignment wrapText="1"/>
    </xf>
    <xf numFmtId="2" fontId="1" fillId="0" borderId="15" xfId="0" applyNumberFormat="1" applyFont="1" applyBorder="1" applyAlignment="1">
      <alignment/>
    </xf>
    <xf numFmtId="2" fontId="1" fillId="0" borderId="33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3" fillId="0" borderId="14" xfId="0" applyFont="1" applyFill="1" applyBorder="1" applyAlignment="1">
      <alignment horizontal="left"/>
    </xf>
    <xf numFmtId="0" fontId="0" fillId="0" borderId="31" xfId="0" applyFont="1" applyBorder="1" applyAlignment="1">
      <alignment/>
    </xf>
    <xf numFmtId="2" fontId="0" fillId="0" borderId="31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7" xfId="0" applyFill="1" applyBorder="1" applyAlignment="1">
      <alignment/>
    </xf>
    <xf numFmtId="0" fontId="3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14" fontId="0" fillId="4" borderId="12" xfId="0" applyNumberFormat="1" applyFill="1" applyBorder="1" applyAlignment="1">
      <alignment/>
    </xf>
    <xf numFmtId="0" fontId="0" fillId="4" borderId="27" xfId="0" applyFill="1" applyBorder="1" applyAlignment="1">
      <alignment/>
    </xf>
    <xf numFmtId="0" fontId="0" fillId="4" borderId="12" xfId="0" applyFont="1" applyFill="1" applyBorder="1" applyAlignment="1">
      <alignment/>
    </xf>
    <xf numFmtId="2" fontId="0" fillId="4" borderId="18" xfId="0" applyNumberFormat="1" applyFill="1" applyBorder="1" applyAlignment="1">
      <alignment/>
    </xf>
    <xf numFmtId="2" fontId="1" fillId="0" borderId="37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8" fillId="0" borderId="39" xfId="0" applyNumberFormat="1" applyFont="1" applyFill="1" applyBorder="1" applyAlignment="1">
      <alignment/>
    </xf>
    <xf numFmtId="2" fontId="8" fillId="0" borderId="40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2" fontId="8" fillId="0" borderId="14" xfId="0" applyNumberFormat="1" applyFont="1" applyFill="1" applyBorder="1" applyAlignment="1">
      <alignment/>
    </xf>
    <xf numFmtId="0" fontId="5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2" fontId="0" fillId="0" borderId="44" xfId="0" applyNumberFormat="1" applyFont="1" applyBorder="1" applyAlignment="1">
      <alignment/>
    </xf>
    <xf numFmtId="2" fontId="0" fillId="0" borderId="45" xfId="0" applyNumberFormat="1" applyFont="1" applyBorder="1" applyAlignment="1">
      <alignment/>
    </xf>
    <xf numFmtId="2" fontId="0" fillId="0" borderId="4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46" xfId="0" applyFont="1" applyBorder="1" applyAlignment="1">
      <alignment wrapText="1"/>
    </xf>
    <xf numFmtId="0" fontId="2" fillId="0" borderId="35" xfId="0" applyFont="1" applyBorder="1" applyAlignment="1">
      <alignment/>
    </xf>
    <xf numFmtId="0" fontId="1" fillId="0" borderId="26" xfId="0" applyFont="1" applyBorder="1" applyAlignment="1">
      <alignment wrapText="1"/>
    </xf>
    <xf numFmtId="2" fontId="1" fillId="0" borderId="40" xfId="0" applyNumberFormat="1" applyFont="1" applyFill="1" applyBorder="1" applyAlignment="1">
      <alignment/>
    </xf>
    <xf numFmtId="2" fontId="1" fillId="0" borderId="47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7;&#1086;&#1083;.12.%20&#1086;&#1089;&#1085;&#1086;&#1074;&#1085;&#1086;&#1081;%20&#1088;&#1072;&#1089;&#109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,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МУП (3)"/>
      <sheetName val="Подрядч"/>
    </sheetNames>
    <sheetDataSet>
      <sheetData sheetId="1">
        <row r="53">
          <cell r="R53">
            <v>0.6000000000000001</v>
          </cell>
          <cell r="X53">
            <v>0.71</v>
          </cell>
          <cell r="AH53">
            <v>1.04</v>
          </cell>
          <cell r="AN53">
            <v>1.24</v>
          </cell>
        </row>
      </sheetData>
      <sheetData sheetId="3">
        <row r="53">
          <cell r="C53">
            <v>1324.6</v>
          </cell>
          <cell r="L53">
            <v>841.121</v>
          </cell>
          <cell r="M53">
            <v>476.85599999999994</v>
          </cell>
          <cell r="P53">
            <v>289.82248</v>
          </cell>
          <cell r="AN53">
            <v>1.4849642174694249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Площадь участков (2)"/>
      <sheetName val="Лист1"/>
      <sheetName val="в Админ"/>
      <sheetName val="Начисление ТО"/>
      <sheetName val="Начисление Эл.Эн"/>
    </sheetNames>
    <sheetDataSet>
      <sheetData sheetId="1">
        <row r="53">
          <cell r="BC53">
            <v>1.9455350883723308</v>
          </cell>
          <cell r="BJ53">
            <v>2.383818333640195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2">
        <row r="38">
          <cell r="O38">
            <v>302382</v>
          </cell>
        </row>
        <row r="55">
          <cell r="O55">
            <v>97725.96</v>
          </cell>
          <cell r="P55">
            <v>98188.44</v>
          </cell>
        </row>
      </sheetData>
      <sheetData sheetId="4">
        <row r="38">
          <cell r="AM38">
            <v>217671.83000000002</v>
          </cell>
        </row>
        <row r="53">
          <cell r="AM53">
            <v>60686.420000000006</v>
          </cell>
          <cell r="AN53">
            <v>52430.380000000005</v>
          </cell>
        </row>
      </sheetData>
      <sheetData sheetId="6">
        <row r="53">
          <cell r="AG53">
            <v>900</v>
          </cell>
          <cell r="AH53">
            <v>1552.68</v>
          </cell>
          <cell r="AN53">
            <v>0</v>
          </cell>
          <cell r="AS5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мат-лы"/>
      <sheetName val="мат-лы пол-е"/>
      <sheetName val="мат-лы 9 мес"/>
      <sheetName val="мат-лы год"/>
    </sheetNames>
    <sheetDataSet>
      <sheetData sheetId="7">
        <row r="60">
          <cell r="O60">
            <v>0.55</v>
          </cell>
          <cell r="P60">
            <v>23.12</v>
          </cell>
          <cell r="Q60">
            <v>693.7498333674868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61">
          <cell r="V61">
            <v>0.7357128363614084</v>
          </cell>
          <cell r="AB61">
            <v>0.3310707763626338</v>
          </cell>
          <cell r="AD61">
            <v>0.6253559109071971</v>
          </cell>
          <cell r="AH61">
            <v>0.09865909135606486</v>
          </cell>
          <cell r="AZ61">
            <v>1.2671355712236911</v>
          </cell>
          <cell r="BF61">
            <v>0.570211007050661</v>
          </cell>
          <cell r="BH61">
            <v>1.0770652355401373</v>
          </cell>
          <cell r="BL61">
            <v>0.169922880101097</v>
          </cell>
          <cell r="BW61">
            <v>2.441076553861221</v>
          </cell>
          <cell r="CD61">
            <v>1.0984844492375494</v>
          </cell>
          <cell r="CF61">
            <v>2.074915070782038</v>
          </cell>
          <cell r="CJ61">
            <v>0.3163635213804143</v>
          </cell>
        </row>
      </sheetData>
      <sheetData sheetId="1">
        <row r="61">
          <cell r="R61">
            <v>317.808</v>
          </cell>
        </row>
      </sheetData>
      <sheetData sheetId="2">
        <row r="55">
          <cell r="O55">
            <v>205224.6</v>
          </cell>
          <cell r="P55">
            <v>203444.94</v>
          </cell>
          <cell r="Q55">
            <v>1660.71</v>
          </cell>
        </row>
      </sheetData>
      <sheetData sheetId="4">
        <row r="53">
          <cell r="AM53">
            <v>123276.22999999998</v>
          </cell>
          <cell r="AN53">
            <v>113055.42</v>
          </cell>
          <cell r="AO53">
            <v>1967.6599999999999</v>
          </cell>
        </row>
      </sheetData>
      <sheetData sheetId="6">
        <row r="55">
          <cell r="AG55">
            <v>300</v>
          </cell>
          <cell r="AN55">
            <v>0</v>
          </cell>
          <cell r="AS5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3 квартал"/>
      <sheetName val="4 квартал"/>
      <sheetName val="мат"/>
      <sheetName val="мат-лы год"/>
    </sheetNames>
    <sheetDataSet>
      <sheetData sheetId="7">
        <row r="60">
          <cell r="O60">
            <v>6139.1</v>
          </cell>
          <cell r="P60">
            <v>233.56</v>
          </cell>
          <cell r="Q60">
            <v>1348.5668423359339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8">
      <selection activeCell="A87" sqref="A87"/>
    </sheetView>
  </sheetViews>
  <sheetFormatPr defaultColWidth="9.140625" defaultRowHeight="12.75"/>
  <cols>
    <col min="1" max="1" width="72.28125" style="0" customWidth="1"/>
    <col min="2" max="2" width="13.7109375" style="44" hidden="1" customWidth="1"/>
    <col min="3" max="3" width="13.00390625" style="44" hidden="1" customWidth="1"/>
    <col min="4" max="4" width="10.7109375" style="0" hidden="1" customWidth="1"/>
    <col min="5" max="5" width="13.7109375" style="44" hidden="1" customWidth="1"/>
    <col min="6" max="6" width="13.00390625" style="44" hidden="1" customWidth="1"/>
    <col min="7" max="7" width="13.7109375" style="44" customWidth="1"/>
    <col min="8" max="8" width="13.00390625" style="44" customWidth="1"/>
    <col min="9" max="9" width="16.140625" style="0" customWidth="1"/>
  </cols>
  <sheetData>
    <row r="1" spans="1:8" ht="15" customHeight="1">
      <c r="A1" s="132" t="s">
        <v>53</v>
      </c>
      <c r="B1" s="132"/>
      <c r="C1" s="132"/>
      <c r="D1" s="132"/>
      <c r="E1" s="132"/>
      <c r="F1" s="132"/>
      <c r="G1" s="132"/>
      <c r="H1" s="132"/>
    </row>
    <row r="2" spans="1:8" ht="15" customHeight="1">
      <c r="A2" s="132"/>
      <c r="B2" s="132"/>
      <c r="C2" s="132"/>
      <c r="D2" s="132"/>
      <c r="E2" s="132"/>
      <c r="F2" s="132"/>
      <c r="G2" s="132"/>
      <c r="H2" s="132"/>
    </row>
    <row r="3" spans="1:8" ht="15" customHeight="1">
      <c r="A3" s="132"/>
      <c r="B3" s="132"/>
      <c r="C3" s="132"/>
      <c r="D3" s="132"/>
      <c r="E3" s="132"/>
      <c r="F3" s="132"/>
      <c r="G3" s="132"/>
      <c r="H3" s="132"/>
    </row>
    <row r="4" spans="1:8" ht="12.75">
      <c r="A4" s="21"/>
      <c r="B4" s="131"/>
      <c r="C4" s="131"/>
      <c r="E4" s="131"/>
      <c r="F4" s="131"/>
      <c r="G4" s="131"/>
      <c r="H4" s="131"/>
    </row>
    <row r="5" spans="1:8" ht="12.75">
      <c r="A5" s="22"/>
      <c r="B5" s="43"/>
      <c r="C5" s="43"/>
      <c r="E5" s="43"/>
      <c r="F5" s="43"/>
      <c r="G5" s="43"/>
      <c r="H5" s="43"/>
    </row>
    <row r="6" spans="1:8" ht="13.5" thickBot="1">
      <c r="A6" s="22"/>
      <c r="B6" s="43"/>
      <c r="C6" s="43"/>
      <c r="E6" s="43"/>
      <c r="F6" s="43"/>
      <c r="G6" s="43"/>
      <c r="H6" s="43"/>
    </row>
    <row r="7" spans="1:9" s="24" customFormat="1" ht="41.25" customHeight="1" thickBot="1">
      <c r="A7" s="70" t="s">
        <v>25</v>
      </c>
      <c r="B7" s="71" t="s">
        <v>49</v>
      </c>
      <c r="C7" s="71" t="s">
        <v>50</v>
      </c>
      <c r="D7" s="71"/>
      <c r="E7" s="71" t="s">
        <v>49</v>
      </c>
      <c r="F7" s="71" t="s">
        <v>50</v>
      </c>
      <c r="G7" s="71" t="s">
        <v>49</v>
      </c>
      <c r="H7" s="71" t="s">
        <v>50</v>
      </c>
      <c r="I7" s="72" t="s">
        <v>54</v>
      </c>
    </row>
    <row r="8" spans="1:9" ht="12.75">
      <c r="A8" s="73" t="s">
        <v>45</v>
      </c>
      <c r="B8" s="74">
        <f>'[3]Начисление'!$O$55</f>
        <v>97725.96</v>
      </c>
      <c r="C8" s="74">
        <f>'[3]Начисление'!$P$55</f>
        <v>98188.44</v>
      </c>
      <c r="D8" s="74">
        <f>'[3]Начисление'!$O$38</f>
        <v>302382</v>
      </c>
      <c r="E8" s="74">
        <f>'[3]Начисление'!$O$55</f>
        <v>97725.96</v>
      </c>
      <c r="F8" s="74">
        <f>'[3]Начисление'!$P$55</f>
        <v>98188.44</v>
      </c>
      <c r="G8" s="74">
        <f>'[5]Начисление'!$O$55</f>
        <v>205224.6</v>
      </c>
      <c r="H8" s="74">
        <f>'[5]Начисление'!$P$55</f>
        <v>203444.94</v>
      </c>
      <c r="I8" s="74">
        <f>'[5]Начисление'!$Q$55</f>
        <v>1660.71</v>
      </c>
    </row>
    <row r="9" spans="1:9" ht="13.5" thickBot="1">
      <c r="A9" s="12" t="s">
        <v>46</v>
      </c>
      <c r="B9" s="75">
        <f>'[3]Начис электроэн'!$AM$53</f>
        <v>60686.420000000006</v>
      </c>
      <c r="C9" s="75">
        <f>'[3]Начис электроэн'!$AN$53</f>
        <v>52430.380000000005</v>
      </c>
      <c r="D9" s="75">
        <f>'[3]Начис электроэн'!$AM$38</f>
        <v>217671.83000000002</v>
      </c>
      <c r="E9" s="75">
        <f>'[3]Начис электроэн'!$AM$53</f>
        <v>60686.420000000006</v>
      </c>
      <c r="F9" s="75">
        <f>'[3]Начис электроэн'!$AN$53</f>
        <v>52430.380000000005</v>
      </c>
      <c r="G9" s="75">
        <f>'[5]Начис электроэн'!$AM$53</f>
        <v>123276.22999999998</v>
      </c>
      <c r="H9" s="75">
        <f>'[5]Начис электроэн'!$AN$53</f>
        <v>113055.42</v>
      </c>
      <c r="I9" s="75">
        <f>'[5]Начис электроэн'!$AO$53</f>
        <v>1967.6599999999999</v>
      </c>
    </row>
    <row r="10" spans="1:9" ht="13.5" thickBot="1">
      <c r="A10" s="65" t="s">
        <v>47</v>
      </c>
      <c r="B10" s="66">
        <f aca="true" t="shared" si="0" ref="B10:I10">SUM(B8:B9)</f>
        <v>158412.38</v>
      </c>
      <c r="C10" s="66">
        <f t="shared" si="0"/>
        <v>150618.82</v>
      </c>
      <c r="D10" s="66">
        <f t="shared" si="0"/>
        <v>520053.83</v>
      </c>
      <c r="E10" s="66">
        <f t="shared" si="0"/>
        <v>158412.38</v>
      </c>
      <c r="F10" s="66">
        <f t="shared" si="0"/>
        <v>150618.82</v>
      </c>
      <c r="G10" s="66">
        <f t="shared" si="0"/>
        <v>328500.82999999996</v>
      </c>
      <c r="H10" s="66">
        <f t="shared" si="0"/>
        <v>316500.36</v>
      </c>
      <c r="I10" s="66">
        <f t="shared" si="0"/>
        <v>3628.37</v>
      </c>
    </row>
    <row r="11" ht="12.75"/>
    <row r="12" spans="1:8" ht="12.75">
      <c r="A12" s="67" t="s">
        <v>32</v>
      </c>
      <c r="B12" s="5">
        <f>'[1]Подрядч'!$C$53</f>
        <v>1324.6</v>
      </c>
      <c r="C12" s="5" t="s">
        <v>31</v>
      </c>
      <c r="E12" s="5">
        <f>'[1]Подрядч'!$C$53</f>
        <v>1324.6</v>
      </c>
      <c r="F12" s="5" t="s">
        <v>31</v>
      </c>
      <c r="G12" s="5">
        <f>'[1]Подрядч'!$C$53</f>
        <v>1324.6</v>
      </c>
      <c r="H12" s="5" t="s">
        <v>31</v>
      </c>
    </row>
    <row r="13" spans="1:8" ht="12.75">
      <c r="A13" s="76" t="s">
        <v>57</v>
      </c>
      <c r="B13" s="77"/>
      <c r="C13" s="78">
        <v>6</v>
      </c>
      <c r="E13" s="77"/>
      <c r="F13" s="78">
        <v>6</v>
      </c>
      <c r="G13" s="77"/>
      <c r="H13" s="78">
        <v>12</v>
      </c>
    </row>
    <row r="14" spans="1:8" ht="13.5" thickBot="1">
      <c r="A14" s="76"/>
      <c r="B14" s="77"/>
      <c r="C14" s="78"/>
      <c r="E14" s="77"/>
      <c r="F14" s="78"/>
      <c r="G14" s="77"/>
      <c r="H14" s="78"/>
    </row>
    <row r="15" spans="1:8" s="24" customFormat="1" ht="26.25" thickBot="1">
      <c r="A15" s="17" t="s">
        <v>25</v>
      </c>
      <c r="B15" s="23" t="s">
        <v>33</v>
      </c>
      <c r="C15" s="60" t="s">
        <v>55</v>
      </c>
      <c r="D15" s="34"/>
      <c r="E15" s="23" t="s">
        <v>33</v>
      </c>
      <c r="F15" s="60" t="s">
        <v>48</v>
      </c>
      <c r="G15" s="23" t="s">
        <v>33</v>
      </c>
      <c r="H15" s="60" t="s">
        <v>56</v>
      </c>
    </row>
    <row r="16" spans="1:8" ht="12.75">
      <c r="A16" s="16" t="s">
        <v>13</v>
      </c>
      <c r="B16" s="45">
        <f>'[1]Подрядч'!$AN$53</f>
        <v>1.4849642174694249</v>
      </c>
      <c r="C16" s="51">
        <f>B16*B12*C13</f>
        <v>11801.90161476</v>
      </c>
      <c r="D16" s="35"/>
      <c r="E16" s="45"/>
      <c r="F16" s="51"/>
      <c r="G16" s="45">
        <f>H16/H13/G12</f>
        <v>0.7424821087347124</v>
      </c>
      <c r="H16" s="51">
        <f>F16+C16</f>
        <v>11801.90161476</v>
      </c>
    </row>
    <row r="17" spans="1:8" ht="12.75">
      <c r="A17" s="8" t="s">
        <v>12</v>
      </c>
      <c r="B17" s="6">
        <f>C17/B12/C13</f>
        <v>2.0193745822638283</v>
      </c>
      <c r="C17" s="52">
        <f>SUM(C18:C25)</f>
        <v>16049.18143</v>
      </c>
      <c r="D17" s="35"/>
      <c r="E17" s="6">
        <f>F17/E12/F13</f>
        <v>1.7696429802707738</v>
      </c>
      <c r="F17" s="52">
        <f>SUM(F18:F25)</f>
        <v>14064.41455</v>
      </c>
      <c r="G17" s="6">
        <f>H17/G12/H13</f>
        <v>1.9104572641426343</v>
      </c>
      <c r="H17" s="52">
        <f>SUM(H18:H25)</f>
        <v>30367.100305</v>
      </c>
    </row>
    <row r="18" spans="1:8" ht="12.75">
      <c r="A18" s="9" t="s">
        <v>14</v>
      </c>
      <c r="B18" s="46">
        <f>C18/$C$13/$B$12</f>
        <v>0.49696821052896484</v>
      </c>
      <c r="C18" s="83">
        <f>(C8*3.25%)+(B9*1.25%)</f>
        <v>3949.7045500000004</v>
      </c>
      <c r="D18" s="35"/>
      <c r="E18" s="46">
        <f>F18/$C$13/$B$12</f>
        <v>0.49696821052896484</v>
      </c>
      <c r="F18" s="83">
        <f>(F8*3.25%)+(E9*1.25%)</f>
        <v>3949.7045500000004</v>
      </c>
      <c r="G18" s="46">
        <f>H18/$H$13/$G$12</f>
        <v>0.5129166934042982</v>
      </c>
      <c r="H18" s="83">
        <f>(H8*3.25%)+(G9*1.25%)</f>
        <v>8152.913425000001</v>
      </c>
    </row>
    <row r="19" spans="1:8" ht="12.75">
      <c r="A19" s="10" t="s">
        <v>17</v>
      </c>
      <c r="B19" s="46">
        <f aca="true" t="shared" si="1" ref="B19:B25">C19/$C$13/$B$12</f>
        <v>0.1132417333534652</v>
      </c>
      <c r="C19" s="80">
        <f>'[3]Подрядч факт'!$AG$53</f>
        <v>900</v>
      </c>
      <c r="D19" s="35" t="s">
        <v>37</v>
      </c>
      <c r="E19" s="46">
        <f aca="true" t="shared" si="2" ref="E19:E25">F19/$C$13/$B$12</f>
        <v>0.03774724445115507</v>
      </c>
      <c r="F19" s="80">
        <f>'[5]Подрядч факт'!$AG$55</f>
        <v>300</v>
      </c>
      <c r="G19" s="46">
        <f aca="true" t="shared" si="3" ref="G19:G25">H19/$H$13/$G$12</f>
        <v>0.07549448890231014</v>
      </c>
      <c r="H19" s="80">
        <f>F19+C19</f>
        <v>1200</v>
      </c>
    </row>
    <row r="20" spans="1:8" ht="12.75">
      <c r="A20" s="10" t="s">
        <v>18</v>
      </c>
      <c r="B20" s="46">
        <f t="shared" si="1"/>
        <v>0.1953646383813982</v>
      </c>
      <c r="C20" s="81">
        <f>'[3]Подрядч факт'!$AH$53</f>
        <v>1552.68</v>
      </c>
      <c r="D20" s="35"/>
      <c r="E20" s="46">
        <f t="shared" si="2"/>
        <v>0</v>
      </c>
      <c r="F20" s="81">
        <f>'[5]Подрядч факт'!$AH$55</f>
        <v>0</v>
      </c>
      <c r="G20" s="46">
        <f t="shared" si="3"/>
        <v>0.0976823191906991</v>
      </c>
      <c r="H20" s="80">
        <f aca="true" t="shared" si="4" ref="H20:H25">F20+C20</f>
        <v>1552.68</v>
      </c>
    </row>
    <row r="21" spans="1:8" ht="12.75">
      <c r="A21" s="10" t="s">
        <v>35</v>
      </c>
      <c r="B21" s="46">
        <f t="shared" si="1"/>
        <v>0</v>
      </c>
      <c r="C21" s="82">
        <f>'[3]Подрядч факт'!$AN$53</f>
        <v>0</v>
      </c>
      <c r="D21" s="35"/>
      <c r="E21" s="46">
        <f t="shared" si="2"/>
        <v>0</v>
      </c>
      <c r="F21" s="82">
        <f>'[5]Подрядч факт'!$AN$55</f>
        <v>0</v>
      </c>
      <c r="G21" s="46">
        <f t="shared" si="3"/>
        <v>0</v>
      </c>
      <c r="H21" s="80">
        <f t="shared" si="4"/>
        <v>0</v>
      </c>
    </row>
    <row r="22" spans="1:8" ht="13.5" customHeight="1">
      <c r="A22" s="10" t="s">
        <v>41</v>
      </c>
      <c r="B22" s="46">
        <f t="shared" si="1"/>
        <v>0</v>
      </c>
      <c r="C22" s="81">
        <f>'[3]Подрядч факт'!$AS$53</f>
        <v>0</v>
      </c>
      <c r="D22" s="35"/>
      <c r="E22" s="46">
        <f t="shared" si="2"/>
        <v>0</v>
      </c>
      <c r="F22" s="81">
        <f>'[5]Подрядч факт'!$AS$55</f>
        <v>0</v>
      </c>
      <c r="G22" s="46">
        <f t="shared" si="3"/>
        <v>0</v>
      </c>
      <c r="H22" s="80">
        <f t="shared" si="4"/>
        <v>0</v>
      </c>
    </row>
    <row r="23" spans="1:8" ht="25.5">
      <c r="A23" s="10" t="s">
        <v>51</v>
      </c>
      <c r="B23" s="46">
        <f t="shared" si="1"/>
        <v>0.635</v>
      </c>
      <c r="C23" s="53">
        <f>'[1]Подрядч'!$L$53*C13</f>
        <v>5046.726</v>
      </c>
      <c r="D23" s="35"/>
      <c r="E23" s="46">
        <f t="shared" si="2"/>
        <v>0.635</v>
      </c>
      <c r="F23" s="53">
        <f>'[1]Подрядч'!$L$53*F13</f>
        <v>5046.726</v>
      </c>
      <c r="G23" s="46">
        <f t="shared" si="3"/>
        <v>0.635</v>
      </c>
      <c r="H23" s="81">
        <f t="shared" si="4"/>
        <v>10093.452</v>
      </c>
    </row>
    <row r="24" spans="1:8" ht="25.5">
      <c r="A24" s="10" t="s">
        <v>15</v>
      </c>
      <c r="B24" s="46">
        <f t="shared" si="1"/>
        <v>0.36</v>
      </c>
      <c r="C24" s="53">
        <f>'[1]Подрядч'!$M$53*C13</f>
        <v>2861.1359999999995</v>
      </c>
      <c r="D24" s="35"/>
      <c r="E24" s="46">
        <f t="shared" si="2"/>
        <v>0.36</v>
      </c>
      <c r="F24" s="53">
        <f>'[1]Подрядч'!$M$53*F13</f>
        <v>2861.1359999999995</v>
      </c>
      <c r="G24" s="46">
        <f t="shared" si="3"/>
        <v>0.36</v>
      </c>
      <c r="H24" s="81">
        <f t="shared" si="4"/>
        <v>5722.271999999999</v>
      </c>
    </row>
    <row r="25" spans="1:9" ht="26.25" thickBot="1">
      <c r="A25" s="124" t="s">
        <v>16</v>
      </c>
      <c r="B25" s="46">
        <f t="shared" si="1"/>
        <v>0.2188</v>
      </c>
      <c r="C25" s="53">
        <f>'[1]Подрядч'!$P$53*C13</f>
        <v>1738.9348799999998</v>
      </c>
      <c r="D25" s="37"/>
      <c r="E25" s="119">
        <f t="shared" si="2"/>
        <v>0.23992752529065378</v>
      </c>
      <c r="F25" s="120">
        <f>'[5]Подрядч'!$R$61*F13</f>
        <v>1906.848</v>
      </c>
      <c r="G25" s="119">
        <f t="shared" si="3"/>
        <v>0.22936376264532687</v>
      </c>
      <c r="H25" s="121">
        <f t="shared" si="4"/>
        <v>3645.7828799999997</v>
      </c>
      <c r="I25" t="s">
        <v>42</v>
      </c>
    </row>
    <row r="26" spans="1:8" ht="38.25" customHeight="1" thickBot="1">
      <c r="A26" s="126" t="s">
        <v>68</v>
      </c>
      <c r="B26" s="123">
        <f>C26/C13/B12</f>
        <v>8.787572704190428</v>
      </c>
      <c r="C26" s="52">
        <f>C27+C37+C61</f>
        <v>69840.11282382383</v>
      </c>
      <c r="D26" s="38">
        <f>SUM(D27+D37+D61)</f>
        <v>38241.58602382383</v>
      </c>
      <c r="E26" s="122">
        <f>F26/F13/E12</f>
        <v>12.666274686721628</v>
      </c>
      <c r="F26" s="59">
        <f>F27+F37+F61</f>
        <v>100666.4847001888</v>
      </c>
      <c r="G26" s="13">
        <f>H26/H13/G12</f>
        <v>10.726923695456026</v>
      </c>
      <c r="H26" s="59">
        <f>H27+H37+H61</f>
        <v>170506.5975240126</v>
      </c>
    </row>
    <row r="27" spans="1:8" ht="13.5" thickBot="1">
      <c r="A27" s="125" t="s">
        <v>2</v>
      </c>
      <c r="B27" s="68">
        <f>C27/B12/C13</f>
        <v>1.490912728370829</v>
      </c>
      <c r="C27" s="69">
        <f>SUM(C28:C31)</f>
        <v>11849.178</v>
      </c>
      <c r="D27" s="87">
        <f>SUM(D28:D36)</f>
        <v>0</v>
      </c>
      <c r="E27" s="104">
        <f>F27/E12/F13</f>
        <v>2.7103882102932064</v>
      </c>
      <c r="F27" s="105">
        <f>SUM(F28:F31)</f>
        <v>21541.081340126286</v>
      </c>
      <c r="G27" s="127">
        <f>H27/G12/H13</f>
        <v>2.1006504693320176</v>
      </c>
      <c r="H27" s="128">
        <f>SUM(H28:H31)</f>
        <v>33390.259340126286</v>
      </c>
    </row>
    <row r="28" spans="1:8" ht="12.75" hidden="1">
      <c r="A28" s="12" t="s">
        <v>3</v>
      </c>
      <c r="B28" s="46">
        <f>'[1]МУП'!$R$53</f>
        <v>0.6000000000000001</v>
      </c>
      <c r="C28" s="53">
        <f>B28*$B$12*$C$13</f>
        <v>4768.56</v>
      </c>
      <c r="D28" s="88"/>
      <c r="E28" s="106">
        <f>'[5]МУП'!$V$61</f>
        <v>0.7357128363614084</v>
      </c>
      <c r="F28" s="85">
        <f>E28*$B$12*$C$13</f>
        <v>5847.151338265929</v>
      </c>
      <c r="G28" s="85">
        <f>H28/$H$13/$G$12</f>
        <v>0.6678564181807043</v>
      </c>
      <c r="H28" s="86">
        <f>F28+C28</f>
        <v>10615.71133826593</v>
      </c>
    </row>
    <row r="29" spans="1:8" s="5" customFormat="1" ht="12.75" hidden="1">
      <c r="A29" s="15" t="s">
        <v>27</v>
      </c>
      <c r="B29" s="46">
        <f>B28*20%</f>
        <v>0.12000000000000002</v>
      </c>
      <c r="C29" s="53">
        <f>B29*$B$12*$C$13</f>
        <v>953.7120000000002</v>
      </c>
      <c r="D29" s="89"/>
      <c r="E29" s="106">
        <f>E28*20%</f>
        <v>0.14714256727228167</v>
      </c>
      <c r="F29" s="85">
        <f>E29*$B$12*$C$13</f>
        <v>1169.4302676531859</v>
      </c>
      <c r="G29" s="85">
        <f>H29/$H$13/$G$12</f>
        <v>0.13357128363614085</v>
      </c>
      <c r="H29" s="86">
        <f>F29+C29</f>
        <v>2123.142267653186</v>
      </c>
    </row>
    <row r="30" spans="1:8" s="5" customFormat="1" ht="12.75" hidden="1">
      <c r="A30" s="15" t="s">
        <v>11</v>
      </c>
      <c r="B30" s="46">
        <f>C30/C13/B12</f>
        <v>0.060912728370828936</v>
      </c>
      <c r="C30" s="53">
        <f>'[4]мат-лы год'!$O$60+483.56</f>
        <v>484.11</v>
      </c>
      <c r="D30" s="89"/>
      <c r="E30" s="106">
        <f>F30/F13/E12</f>
        <v>0.7724470280336203</v>
      </c>
      <c r="F30" s="85">
        <f>'[6]мат-лы год'!$O$60</f>
        <v>6139.1</v>
      </c>
      <c r="G30" s="85">
        <f>H30/$H$13/$G$12</f>
        <v>0.41667987820222463</v>
      </c>
      <c r="H30" s="86">
        <f>F30+C30</f>
        <v>6623.21</v>
      </c>
    </row>
    <row r="31" spans="1:8" ht="12.75" hidden="1">
      <c r="A31" s="12" t="s">
        <v>28</v>
      </c>
      <c r="B31" s="46">
        <f>'[1]МУП'!$X$53</f>
        <v>0.71</v>
      </c>
      <c r="C31" s="53">
        <f>B31*$B$12*$C$13</f>
        <v>5642.795999999999</v>
      </c>
      <c r="D31" s="90"/>
      <c r="E31" s="106">
        <f>'[5]МУП'!$AB$61+'[5]МУП'!$AD$61+'[5]МУП'!$AH$61</f>
        <v>1.0550857786258958</v>
      </c>
      <c r="F31" s="85">
        <f>E31*$B$12*$C$13</f>
        <v>8385.399734207169</v>
      </c>
      <c r="G31" s="85">
        <f>H31/$H$13/$G$12</f>
        <v>0.882542889312948</v>
      </c>
      <c r="H31" s="86">
        <f>F31+C31</f>
        <v>14028.19573420717</v>
      </c>
    </row>
    <row r="32" spans="1:8" ht="13.5" customHeight="1">
      <c r="A32" s="139" t="s">
        <v>58</v>
      </c>
      <c r="B32" s="140"/>
      <c r="C32" s="141"/>
      <c r="D32" s="90"/>
      <c r="E32" s="107"/>
      <c r="F32" s="97"/>
      <c r="G32" s="97"/>
      <c r="H32" s="108"/>
    </row>
    <row r="33" spans="1:8" ht="13.5" customHeight="1">
      <c r="A33" s="19" t="s">
        <v>59</v>
      </c>
      <c r="B33" s="20"/>
      <c r="C33" s="50"/>
      <c r="D33" s="91"/>
      <c r="E33" s="109"/>
      <c r="F33" s="98"/>
      <c r="G33" s="98"/>
      <c r="H33" s="110"/>
    </row>
    <row r="34" spans="1:8" ht="13.5" customHeight="1">
      <c r="A34" s="19" t="s">
        <v>60</v>
      </c>
      <c r="B34" s="20"/>
      <c r="C34" s="50"/>
      <c r="D34" s="90"/>
      <c r="E34" s="109"/>
      <c r="F34" s="98"/>
      <c r="G34" s="98"/>
      <c r="H34" s="110"/>
    </row>
    <row r="35" spans="1:8" ht="13.5" customHeight="1" thickBot="1">
      <c r="A35" s="19" t="s">
        <v>64</v>
      </c>
      <c r="B35" s="20"/>
      <c r="C35" s="50"/>
      <c r="D35" s="90"/>
      <c r="E35" s="109"/>
      <c r="F35" s="98"/>
      <c r="G35" s="98"/>
      <c r="H35" s="110"/>
    </row>
    <row r="36" spans="1:8" ht="13.5" customHeight="1" hidden="1" thickBot="1">
      <c r="A36" s="19"/>
      <c r="B36" s="20"/>
      <c r="C36" s="50"/>
      <c r="D36" s="92"/>
      <c r="E36" s="109"/>
      <c r="F36" s="98"/>
      <c r="G36" s="98"/>
      <c r="H36" s="110"/>
    </row>
    <row r="37" spans="1:8" ht="13.5" thickBot="1">
      <c r="A37" s="11" t="s">
        <v>4</v>
      </c>
      <c r="B37" s="68">
        <f>C37/B12/C13</f>
        <v>2.490909054305703</v>
      </c>
      <c r="C37" s="69">
        <f>SUM(C38:C41)</f>
        <v>19796.7488</v>
      </c>
      <c r="D37" s="87">
        <f>SUM(D38:D60)</f>
        <v>47.4</v>
      </c>
      <c r="E37" s="111">
        <f>F37/E12/F13</f>
        <v>3.3671492962070304</v>
      </c>
      <c r="F37" s="84">
        <f>SUM(F38:F41)</f>
        <v>26760.755746534996</v>
      </c>
      <c r="G37" s="129">
        <f>H37/G12/H13</f>
        <v>2.929029175256367</v>
      </c>
      <c r="H37" s="130">
        <f>SUM(H38:H41)</f>
        <v>46557.504546535</v>
      </c>
    </row>
    <row r="38" spans="1:8" ht="12.75" hidden="1">
      <c r="A38" s="12" t="s">
        <v>3</v>
      </c>
      <c r="B38" s="46">
        <f>'[1]МУП'!$AH$53</f>
        <v>1.04</v>
      </c>
      <c r="C38" s="54">
        <f>B38*$B$12*$C$13</f>
        <v>8265.504</v>
      </c>
      <c r="D38" s="88"/>
      <c r="E38" s="106">
        <f>'[5]МУП'!$AZ$61</f>
        <v>1.2671355712236911</v>
      </c>
      <c r="F38" s="99">
        <f>E38*$B$12*$C$13</f>
        <v>10070.686665857407</v>
      </c>
      <c r="G38" s="85">
        <f>H38/$H$13/$G$12</f>
        <v>1.1535677856118458</v>
      </c>
      <c r="H38" s="86">
        <f>F38+C38</f>
        <v>18336.190665857408</v>
      </c>
    </row>
    <row r="39" spans="1:8" s="5" customFormat="1" ht="12.75" hidden="1">
      <c r="A39" s="15" t="s">
        <v>27</v>
      </c>
      <c r="B39" s="46">
        <f>B38*20%</f>
        <v>0.20800000000000002</v>
      </c>
      <c r="C39" s="54">
        <f>B39*$B$12*$C$13</f>
        <v>1653.1008</v>
      </c>
      <c r="D39" s="89"/>
      <c r="E39" s="106">
        <f>E38*20%</f>
        <v>0.25342711424473824</v>
      </c>
      <c r="F39" s="99">
        <f>E39*$B$12*$C$13</f>
        <v>2014.1373331714813</v>
      </c>
      <c r="G39" s="85">
        <f>H39/$H$13/$G$12</f>
        <v>0.23071355712236913</v>
      </c>
      <c r="H39" s="86">
        <f>F39+C39</f>
        <v>3667.2381331714814</v>
      </c>
    </row>
    <row r="40" spans="1:8" s="5" customFormat="1" ht="12.75" hidden="1">
      <c r="A40" s="15" t="s">
        <v>11</v>
      </c>
      <c r="B40" s="46">
        <f>C40/C13/B12</f>
        <v>0.002909054305702351</v>
      </c>
      <c r="C40" s="54">
        <f>'[4]мат-лы год'!$P$60</f>
        <v>23.12</v>
      </c>
      <c r="D40" s="89"/>
      <c r="E40" s="106">
        <f>F40/F13/E12</f>
        <v>0.029387488046705927</v>
      </c>
      <c r="F40" s="99">
        <f>'[6]мат-лы год'!$P$60</f>
        <v>233.56</v>
      </c>
      <c r="G40" s="85">
        <f>H40/$H$13/$G$12</f>
        <v>0.01614827117620414</v>
      </c>
      <c r="H40" s="86">
        <f>F40+C40</f>
        <v>256.68</v>
      </c>
    </row>
    <row r="41" spans="1:8" ht="12.75" hidden="1">
      <c r="A41" s="12" t="s">
        <v>28</v>
      </c>
      <c r="B41" s="46">
        <f>'[1]МУП'!$AN$53</f>
        <v>1.24</v>
      </c>
      <c r="C41" s="54">
        <f>B41*$B$12*$C$13</f>
        <v>9855.024</v>
      </c>
      <c r="D41" s="90"/>
      <c r="E41" s="106">
        <f>'[5]МУП'!$BF$61+'[5]МУП'!$BH$61+'[5]МУП'!$BL$61</f>
        <v>1.8171991226918953</v>
      </c>
      <c r="F41" s="99">
        <f>E41*$B$12*$C$13</f>
        <v>14442.371747506108</v>
      </c>
      <c r="G41" s="85">
        <f>H41/$H$13/$G$12</f>
        <v>1.5285995613459478</v>
      </c>
      <c r="H41" s="86">
        <f>F41+C41</f>
        <v>24297.395747506107</v>
      </c>
    </row>
    <row r="42" spans="1:8" ht="12.75">
      <c r="A42" s="136" t="s">
        <v>19</v>
      </c>
      <c r="B42" s="137"/>
      <c r="C42" s="138"/>
      <c r="D42" s="90"/>
      <c r="E42" s="107"/>
      <c r="F42" s="97"/>
      <c r="G42" s="97"/>
      <c r="H42" s="108"/>
    </row>
    <row r="43" spans="1:8" ht="12.75">
      <c r="A43" s="142" t="s">
        <v>65</v>
      </c>
      <c r="B43" s="143"/>
      <c r="C43" s="144"/>
      <c r="D43" s="90"/>
      <c r="E43" s="107"/>
      <c r="F43" s="97"/>
      <c r="G43" s="97"/>
      <c r="H43" s="108"/>
    </row>
    <row r="44" spans="1:8" ht="12.75">
      <c r="A44" s="32" t="s">
        <v>66</v>
      </c>
      <c r="B44" s="33"/>
      <c r="C44" s="56"/>
      <c r="D44" s="90"/>
      <c r="E44" s="32"/>
      <c r="F44" s="100"/>
      <c r="G44" s="100"/>
      <c r="H44" s="112"/>
    </row>
    <row r="45" spans="1:8" ht="12.75" hidden="1">
      <c r="A45" s="32"/>
      <c r="B45" s="33"/>
      <c r="C45" s="56"/>
      <c r="D45" s="90"/>
      <c r="E45" s="32"/>
      <c r="F45" s="100"/>
      <c r="G45" s="100"/>
      <c r="H45" s="112"/>
    </row>
    <row r="46" spans="1:8" ht="12.75" hidden="1">
      <c r="A46" s="32"/>
      <c r="B46" s="33"/>
      <c r="C46" s="56"/>
      <c r="D46" s="90"/>
      <c r="E46" s="32"/>
      <c r="F46" s="100"/>
      <c r="G46" s="100"/>
      <c r="H46" s="112"/>
    </row>
    <row r="47" spans="1:8" ht="12.75" hidden="1">
      <c r="A47" s="136" t="s">
        <v>20</v>
      </c>
      <c r="B47" s="137"/>
      <c r="C47" s="138"/>
      <c r="D47" s="90"/>
      <c r="E47" s="107"/>
      <c r="F47" s="97"/>
      <c r="G47" s="97"/>
      <c r="H47" s="108"/>
    </row>
    <row r="48" spans="1:8" ht="12.75" hidden="1">
      <c r="A48" s="148"/>
      <c r="B48" s="149"/>
      <c r="C48" s="150"/>
      <c r="D48" s="90"/>
      <c r="E48" s="107"/>
      <c r="F48" s="97"/>
      <c r="G48" s="97"/>
      <c r="H48" s="108"/>
    </row>
    <row r="49" spans="1:8" ht="12.75" hidden="1">
      <c r="A49" s="25"/>
      <c r="B49" s="26"/>
      <c r="C49" s="42"/>
      <c r="D49" s="90"/>
      <c r="E49" s="25"/>
      <c r="F49" s="101"/>
      <c r="G49" s="101"/>
      <c r="H49" s="113"/>
    </row>
    <row r="50" spans="1:8" ht="12.75" hidden="1">
      <c r="A50" s="25"/>
      <c r="B50" s="26"/>
      <c r="C50" s="42"/>
      <c r="D50" s="90"/>
      <c r="E50" s="25"/>
      <c r="F50" s="101"/>
      <c r="G50" s="101"/>
      <c r="H50" s="113"/>
    </row>
    <row r="51" spans="1:8" ht="12.75">
      <c r="A51" s="136" t="s">
        <v>36</v>
      </c>
      <c r="B51" s="137"/>
      <c r="C51" s="138"/>
      <c r="D51" s="90"/>
      <c r="E51" s="107"/>
      <c r="F51" s="97"/>
      <c r="G51" s="97"/>
      <c r="H51" s="108"/>
    </row>
    <row r="52" spans="1:8" s="31" customFormat="1" ht="12.75" hidden="1">
      <c r="A52" s="29"/>
      <c r="B52" s="30"/>
      <c r="C52" s="57"/>
      <c r="D52" s="93"/>
      <c r="E52" s="29"/>
      <c r="F52" s="102"/>
      <c r="G52" s="102"/>
      <c r="H52" s="114"/>
    </row>
    <row r="53" spans="1:8" s="31" customFormat="1" ht="12.75">
      <c r="A53" s="29" t="s">
        <v>62</v>
      </c>
      <c r="B53" s="30"/>
      <c r="C53" s="57"/>
      <c r="D53" s="93"/>
      <c r="E53" s="29"/>
      <c r="F53" s="102"/>
      <c r="G53" s="102"/>
      <c r="H53" s="114"/>
    </row>
    <row r="54" spans="1:8" ht="12.75">
      <c r="A54" s="142" t="s">
        <v>63</v>
      </c>
      <c r="B54" s="143"/>
      <c r="C54" s="144"/>
      <c r="D54" s="90"/>
      <c r="E54" s="107"/>
      <c r="F54" s="97"/>
      <c r="G54" s="97"/>
      <c r="H54" s="108"/>
    </row>
    <row r="55" spans="1:8" ht="12.75" hidden="1">
      <c r="A55" s="142"/>
      <c r="B55" s="143"/>
      <c r="C55" s="144"/>
      <c r="D55" s="90"/>
      <c r="E55" s="107"/>
      <c r="F55" s="97"/>
      <c r="G55" s="97"/>
      <c r="H55" s="108"/>
    </row>
    <row r="56" spans="1:8" ht="12.75">
      <c r="A56" s="151" t="s">
        <v>21</v>
      </c>
      <c r="B56" s="152"/>
      <c r="C56" s="138"/>
      <c r="D56" s="90">
        <f>47.4</f>
        <v>47.4</v>
      </c>
      <c r="E56" s="107"/>
      <c r="F56" s="97"/>
      <c r="G56" s="97"/>
      <c r="H56" s="108"/>
    </row>
    <row r="57" spans="1:8" ht="13.5" thickBot="1">
      <c r="A57" s="28" t="s">
        <v>61</v>
      </c>
      <c r="B57" s="27"/>
      <c r="C57" s="55"/>
      <c r="D57" s="90"/>
      <c r="E57" s="79"/>
      <c r="F57" s="103"/>
      <c r="G57" s="103"/>
      <c r="H57" s="115"/>
    </row>
    <row r="58" spans="1:8" ht="13.5" hidden="1" thickBot="1">
      <c r="A58" s="28"/>
      <c r="B58" s="27"/>
      <c r="C58" s="55"/>
      <c r="D58" s="90"/>
      <c r="E58" s="79"/>
      <c r="F58" s="103"/>
      <c r="G58" s="103"/>
      <c r="H58" s="115"/>
    </row>
    <row r="59" spans="1:8" ht="13.5" hidden="1" thickBot="1">
      <c r="A59" s="28"/>
      <c r="B59" s="27"/>
      <c r="C59" s="55"/>
      <c r="D59" s="90"/>
      <c r="E59" s="79"/>
      <c r="F59" s="103"/>
      <c r="G59" s="103"/>
      <c r="H59" s="115"/>
    </row>
    <row r="60" spans="1:8" ht="13.5" hidden="1" thickBot="1">
      <c r="A60" s="133"/>
      <c r="B60" s="134"/>
      <c r="C60" s="135"/>
      <c r="D60" s="92"/>
      <c r="E60" s="107"/>
      <c r="F60" s="97"/>
      <c r="G60" s="97"/>
      <c r="H60" s="108"/>
    </row>
    <row r="61" spans="1:8" ht="13.5" thickBot="1">
      <c r="A61" s="11" t="s">
        <v>5</v>
      </c>
      <c r="B61" s="68">
        <f>C61/B12/C13</f>
        <v>4.805750921513895</v>
      </c>
      <c r="C61" s="69">
        <f>SUM(C62:C65)</f>
        <v>38194.18602382383</v>
      </c>
      <c r="D61" s="94">
        <f>SUM(C61)</f>
        <v>38194.18602382383</v>
      </c>
      <c r="E61" s="111">
        <f>F61/E12/F13</f>
        <v>6.58873718022139</v>
      </c>
      <c r="F61" s="84">
        <f>SUM(F62:F65)</f>
        <v>52364.647613527515</v>
      </c>
      <c r="G61" s="129">
        <f>H61/G12/H13</f>
        <v>5.697244050867642</v>
      </c>
      <c r="H61" s="130">
        <f>SUM(H62:H65)</f>
        <v>90558.83363735134</v>
      </c>
    </row>
    <row r="62" spans="1:8" ht="12.75" hidden="1">
      <c r="A62" s="12" t="s">
        <v>29</v>
      </c>
      <c r="B62" s="46">
        <f>'[2]МУП'!$BC$53</f>
        <v>1.9455350883723308</v>
      </c>
      <c r="C62" s="54">
        <f>B62*$B$12*$C$13</f>
        <v>15462.334668347936</v>
      </c>
      <c r="D62" s="88"/>
      <c r="E62" s="106">
        <f>'[5]МУП'!$BW$61</f>
        <v>2.441076553861221</v>
      </c>
      <c r="F62" s="99">
        <f>E62*$B$12*$C$13</f>
        <v>19400.70001946744</v>
      </c>
      <c r="G62" s="85">
        <f>H62/$H$13/$G$12</f>
        <v>2.1933058211167764</v>
      </c>
      <c r="H62" s="86">
        <f>F62+C62</f>
        <v>34863.03468781538</v>
      </c>
    </row>
    <row r="63" spans="1:8" ht="12.75" hidden="1">
      <c r="A63" s="15" t="s">
        <v>27</v>
      </c>
      <c r="B63" s="46">
        <f>B62*20%</f>
        <v>0.3891070176744662</v>
      </c>
      <c r="C63" s="54">
        <f>B63*$B$12*$C$13</f>
        <v>3092.4669336695874</v>
      </c>
      <c r="D63" s="90"/>
      <c r="E63" s="106">
        <f>E62*20%</f>
        <v>0.4882153107722442</v>
      </c>
      <c r="F63" s="99">
        <f>E63*$B$12*$C$13</f>
        <v>3880.140003893488</v>
      </c>
      <c r="G63" s="85">
        <f>H63/$H$13/$G$12</f>
        <v>0.43866116422335527</v>
      </c>
      <c r="H63" s="86">
        <f>F63+C63</f>
        <v>6972.606937563076</v>
      </c>
    </row>
    <row r="64" spans="1:8" ht="12.75" hidden="1">
      <c r="A64" s="15" t="s">
        <v>11</v>
      </c>
      <c r="B64" s="46">
        <f>C64/C13/B12</f>
        <v>0.08729048182690205</v>
      </c>
      <c r="C64" s="54">
        <f>'[4]мат-лы год'!$Q$60</f>
        <v>693.7498333674868</v>
      </c>
      <c r="D64" s="90"/>
      <c r="E64" s="106">
        <f>F64/F13/E12</f>
        <v>0.16968227418792264</v>
      </c>
      <c r="F64" s="99">
        <f>'[6]мат-лы год'!$Q$60</f>
        <v>1348.5668423359339</v>
      </c>
      <c r="G64" s="85">
        <f>H64/$H$13/$G$12</f>
        <v>0.12848637800741233</v>
      </c>
      <c r="H64" s="86">
        <f>F64+C64</f>
        <v>2042.3166757034205</v>
      </c>
    </row>
    <row r="65" spans="1:8" ht="12.75" hidden="1">
      <c r="A65" s="12" t="s">
        <v>28</v>
      </c>
      <c r="B65" s="46">
        <f>'[2]МУП'!$BJ$53</f>
        <v>2.383818333640195</v>
      </c>
      <c r="C65" s="54">
        <f>B65*$B$12*$C$13</f>
        <v>18945.634588438814</v>
      </c>
      <c r="D65" s="90"/>
      <c r="E65" s="106">
        <f>'[5]МУП'!$CD$61+'[5]МУП'!$CF$61+'[5]МУП'!$CJ$61</f>
        <v>3.4897630414000016</v>
      </c>
      <c r="F65" s="99">
        <f>E65*$B$12*$C$13</f>
        <v>27735.24074783065</v>
      </c>
      <c r="G65" s="85">
        <f>H65/$H$13/$G$12</f>
        <v>2.9367906875200984</v>
      </c>
      <c r="H65" s="86">
        <f>F65+C65</f>
        <v>46680.87533626946</v>
      </c>
    </row>
    <row r="66" spans="1:8" ht="12.75">
      <c r="A66" s="133" t="s">
        <v>22</v>
      </c>
      <c r="B66" s="134"/>
      <c r="C66" s="135"/>
      <c r="D66" s="90"/>
      <c r="E66" s="107"/>
      <c r="F66" s="97"/>
      <c r="G66" s="97"/>
      <c r="H66" s="108"/>
    </row>
    <row r="67" spans="1:8" ht="12.75">
      <c r="A67" s="133" t="s">
        <v>23</v>
      </c>
      <c r="B67" s="134"/>
      <c r="C67" s="135"/>
      <c r="D67" s="90"/>
      <c r="E67" s="107"/>
      <c r="F67" s="97"/>
      <c r="G67" s="97"/>
      <c r="H67" s="108"/>
    </row>
    <row r="68" spans="1:8" ht="12.75">
      <c r="A68" s="133" t="s">
        <v>24</v>
      </c>
      <c r="B68" s="134"/>
      <c r="C68" s="135"/>
      <c r="D68" s="90"/>
      <c r="E68" s="107"/>
      <c r="F68" s="97"/>
      <c r="G68" s="97"/>
      <c r="H68" s="108"/>
    </row>
    <row r="69" spans="1:8" ht="12.75">
      <c r="A69" s="39" t="s">
        <v>38</v>
      </c>
      <c r="B69" s="40"/>
      <c r="C69" s="58"/>
      <c r="D69" s="90"/>
      <c r="E69" s="25"/>
      <c r="F69" s="101"/>
      <c r="G69" s="101"/>
      <c r="H69" s="113"/>
    </row>
    <row r="70" spans="1:8" ht="13.5" customHeight="1">
      <c r="A70" s="39" t="s">
        <v>39</v>
      </c>
      <c r="B70" s="40"/>
      <c r="C70" s="58"/>
      <c r="D70" s="90"/>
      <c r="E70" s="25"/>
      <c r="F70" s="101"/>
      <c r="G70" s="101"/>
      <c r="H70" s="113"/>
    </row>
    <row r="71" spans="1:8" ht="12.75">
      <c r="A71" s="39" t="s">
        <v>40</v>
      </c>
      <c r="B71" s="40"/>
      <c r="C71" s="58"/>
      <c r="D71" s="90"/>
      <c r="E71" s="25"/>
      <c r="F71" s="101"/>
      <c r="G71" s="101"/>
      <c r="H71" s="113"/>
    </row>
    <row r="72" spans="1:8" ht="13.5" thickBot="1">
      <c r="A72" s="145"/>
      <c r="B72" s="146"/>
      <c r="C72" s="147"/>
      <c r="D72" s="90"/>
      <c r="E72" s="116"/>
      <c r="F72" s="117"/>
      <c r="G72" s="117"/>
      <c r="H72" s="118"/>
    </row>
    <row r="73" spans="1:8" s="1" customFormat="1" ht="13.5" thickBot="1">
      <c r="A73" s="14" t="s">
        <v>67</v>
      </c>
      <c r="B73" s="13">
        <f>B16+B17+B26</f>
        <v>12.29191150392368</v>
      </c>
      <c r="C73" s="59">
        <f>C26+C17+C16</f>
        <v>97691.19586858383</v>
      </c>
      <c r="D73" s="36"/>
      <c r="E73" s="95">
        <f>E16+E17+E26</f>
        <v>14.435917666992403</v>
      </c>
      <c r="F73" s="96">
        <f>F26+F17+F16</f>
        <v>114730.8992501888</v>
      </c>
      <c r="G73" s="95">
        <f>G16+G17+G26</f>
        <v>13.379863068333373</v>
      </c>
      <c r="H73" s="96">
        <f>H26+H17+H16</f>
        <v>212675.5994437726</v>
      </c>
    </row>
    <row r="74" spans="1:8" ht="13.5" hidden="1" thickBot="1">
      <c r="A74" s="4"/>
      <c r="B74" s="47"/>
      <c r="C74" s="48"/>
      <c r="E74" s="47"/>
      <c r="F74" s="48"/>
      <c r="G74" s="47"/>
      <c r="H74" s="48"/>
    </row>
    <row r="75" spans="1:8" s="1" customFormat="1" ht="13.5" hidden="1" thickBot="1">
      <c r="A75" s="3" t="s">
        <v>1</v>
      </c>
      <c r="B75" s="46" t="e">
        <f>SUM(B76:B77)</f>
        <v>#DIV/0!</v>
      </c>
      <c r="C75" s="46">
        <f>SUM(C76:C77)</f>
        <v>50470.84866834794</v>
      </c>
      <c r="E75" s="46" t="e">
        <f>SUM(E76:E77)</f>
        <v>#DIV/0!</v>
      </c>
      <c r="F75" s="46">
        <f>SUM(F76:F77)</f>
        <v>57292.98802359078</v>
      </c>
      <c r="G75" s="46" t="e">
        <f>SUM(G76:G77)</f>
        <v>#DIV/0!</v>
      </c>
      <c r="H75" s="46">
        <f>SUM(H76:H77)</f>
        <v>85789.38669193872</v>
      </c>
    </row>
    <row r="76" spans="1:8" ht="13.5" hidden="1" thickBot="1">
      <c r="A76" s="2" t="s">
        <v>6</v>
      </c>
      <c r="B76" s="46" t="e">
        <f>C76/B21</f>
        <v>#DIV/0!</v>
      </c>
      <c r="C76" s="46">
        <f>C28+C38+C62</f>
        <v>28496.398668347938</v>
      </c>
      <c r="E76" s="46" t="e">
        <f>F76/E21</f>
        <v>#DIV/0!</v>
      </c>
      <c r="F76" s="46">
        <f>F28+F38+F62</f>
        <v>35318.53802359078</v>
      </c>
      <c r="G76" s="46" t="e">
        <f>H76/G21</f>
        <v>#DIV/0!</v>
      </c>
      <c r="H76" s="46">
        <f>H28+H38+H62</f>
        <v>63814.93669193872</v>
      </c>
    </row>
    <row r="77" spans="1:8" ht="13.5" hidden="1" thickBot="1">
      <c r="A77" s="2" t="s">
        <v>7</v>
      </c>
      <c r="B77" s="46" t="e">
        <f>C77/B21</f>
        <v>#DIV/0!</v>
      </c>
      <c r="C77" s="46">
        <v>21974.45</v>
      </c>
      <c r="E77" s="46" t="e">
        <f>F77/E21</f>
        <v>#DIV/0!</v>
      </c>
      <c r="F77" s="46">
        <v>21974.45</v>
      </c>
      <c r="G77" s="46" t="e">
        <f>H77/G21</f>
        <v>#DIV/0!</v>
      </c>
      <c r="H77" s="46">
        <v>21974.45</v>
      </c>
    </row>
    <row r="78" spans="1:8" ht="13.5" hidden="1" thickBot="1">
      <c r="A78" s="2"/>
      <c r="B78" s="49"/>
      <c r="C78" s="49"/>
      <c r="E78" s="49"/>
      <c r="F78" s="49"/>
      <c r="G78" s="49"/>
      <c r="H78" s="49"/>
    </row>
    <row r="79" spans="1:8" ht="13.5" hidden="1" thickBot="1">
      <c r="A79" s="2"/>
      <c r="B79" s="49"/>
      <c r="C79" s="49"/>
      <c r="E79" s="49"/>
      <c r="F79" s="49"/>
      <c r="G79" s="49"/>
      <c r="H79" s="49"/>
    </row>
    <row r="80" spans="1:8" ht="13.5" hidden="1" thickBot="1">
      <c r="A80" s="2" t="s">
        <v>9</v>
      </c>
      <c r="B80" s="49">
        <v>11.67</v>
      </c>
      <c r="C80" s="49"/>
      <c r="E80" s="49">
        <v>11.67</v>
      </c>
      <c r="F80" s="49"/>
      <c r="G80" s="49">
        <v>11.67</v>
      </c>
      <c r="H80" s="49"/>
    </row>
    <row r="81" spans="1:8" ht="13.5" hidden="1" thickBot="1">
      <c r="A81" s="2" t="s">
        <v>8</v>
      </c>
      <c r="B81" s="49">
        <v>1.7</v>
      </c>
      <c r="C81" s="49"/>
      <c r="E81" s="49">
        <v>1.7</v>
      </c>
      <c r="F81" s="49"/>
      <c r="G81" s="49">
        <v>1.7</v>
      </c>
      <c r="H81" s="49"/>
    </row>
    <row r="82" spans="1:8" ht="13.5" hidden="1" thickBot="1">
      <c r="A82" s="2" t="s">
        <v>0</v>
      </c>
      <c r="B82" s="46">
        <v>8.82</v>
      </c>
      <c r="C82" s="46"/>
      <c r="E82" s="46">
        <v>8.82</v>
      </c>
      <c r="F82" s="46"/>
      <c r="G82" s="46">
        <v>8.82</v>
      </c>
      <c r="H82" s="46"/>
    </row>
    <row r="83" spans="1:8" ht="13.5" hidden="1" thickBot="1">
      <c r="A83" s="2" t="s">
        <v>10</v>
      </c>
      <c r="B83" s="46">
        <f>B80-B81-B82</f>
        <v>1.1500000000000004</v>
      </c>
      <c r="C83" s="46"/>
      <c r="E83" s="46">
        <f>E80-E81-E82</f>
        <v>1.1500000000000004</v>
      </c>
      <c r="F83" s="46"/>
      <c r="G83" s="46">
        <f>G80-G81-G82</f>
        <v>1.1500000000000004</v>
      </c>
      <c r="H83" s="46"/>
    </row>
    <row r="84" spans="1:8" s="1" customFormat="1" ht="13.5" hidden="1" thickBot="1">
      <c r="A84" s="61" t="s">
        <v>52</v>
      </c>
      <c r="B84" s="62">
        <f>C84/C13/B12</f>
        <v>0</v>
      </c>
      <c r="C84" s="63"/>
      <c r="D84" s="64"/>
      <c r="E84" s="62">
        <f>F84/F13/E12</f>
        <v>0</v>
      </c>
      <c r="F84" s="63"/>
      <c r="G84" s="62">
        <f>H84/H13/G12</f>
        <v>0</v>
      </c>
      <c r="H84" s="63"/>
    </row>
    <row r="86" spans="1:8" ht="15" hidden="1">
      <c r="A86" s="7" t="s">
        <v>43</v>
      </c>
      <c r="B86" s="7"/>
      <c r="C86" s="41">
        <f>B8-C73-C84</f>
        <v>34.76413141617377</v>
      </c>
      <c r="E86" s="7"/>
      <c r="F86" s="41">
        <f>E8-F73-F84</f>
        <v>-17004.939250188792</v>
      </c>
      <c r="G86" s="7"/>
      <c r="H86" s="41">
        <f>G8-H73-H84</f>
        <v>-7450.999443772598</v>
      </c>
    </row>
    <row r="87" spans="1:8" ht="24.75" customHeight="1">
      <c r="A87" s="18"/>
      <c r="C87" s="44" t="s">
        <v>42</v>
      </c>
      <c r="F87" s="44" t="s">
        <v>42</v>
      </c>
      <c r="H87" s="44" t="s">
        <v>42</v>
      </c>
    </row>
    <row r="89" spans="1:8" ht="12.75">
      <c r="A89" s="1" t="s">
        <v>26</v>
      </c>
      <c r="B89" s="1"/>
      <c r="C89" s="1"/>
      <c r="E89" s="1"/>
      <c r="F89" s="1"/>
      <c r="G89" s="1"/>
      <c r="H89" s="1" t="s">
        <v>44</v>
      </c>
    </row>
    <row r="90" spans="1:8" ht="12.75">
      <c r="A90" s="1"/>
      <c r="C90" s="1" t="s">
        <v>44</v>
      </c>
      <c r="F90" s="1" t="s">
        <v>44</v>
      </c>
      <c r="H90" s="1"/>
    </row>
    <row r="91" spans="3:8" ht="12.75">
      <c r="C91" s="1"/>
      <c r="F91" s="1"/>
      <c r="H91" s="1"/>
    </row>
    <row r="92" spans="3:8" ht="12.75">
      <c r="C92" s="1"/>
      <c r="F92" s="1"/>
      <c r="H92" s="1"/>
    </row>
    <row r="93" spans="1:8" ht="12.75">
      <c r="A93" s="1" t="s">
        <v>30</v>
      </c>
      <c r="C93" s="1"/>
      <c r="F93" s="1"/>
      <c r="H93" s="1" t="s">
        <v>34</v>
      </c>
    </row>
    <row r="94" spans="1:6" ht="12.75">
      <c r="A94" s="1"/>
      <c r="C94" s="1" t="s">
        <v>34</v>
      </c>
      <c r="F94" s="1" t="s">
        <v>34</v>
      </c>
    </row>
  </sheetData>
  <sheetProtection/>
  <mergeCells count="18">
    <mergeCell ref="A72:C72"/>
    <mergeCell ref="A68:C68"/>
    <mergeCell ref="A48:C48"/>
    <mergeCell ref="A51:C51"/>
    <mergeCell ref="A66:C66"/>
    <mergeCell ref="A67:C67"/>
    <mergeCell ref="A54:C54"/>
    <mergeCell ref="A55:C55"/>
    <mergeCell ref="A56:C56"/>
    <mergeCell ref="E4:F4"/>
    <mergeCell ref="G4:H4"/>
    <mergeCell ref="A1:H3"/>
    <mergeCell ref="B4:C4"/>
    <mergeCell ref="A60:C60"/>
    <mergeCell ref="A47:C47"/>
    <mergeCell ref="A32:C32"/>
    <mergeCell ref="A42:C42"/>
    <mergeCell ref="A43:C43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2013-04-11T06:18:35Z</cp:lastPrinted>
  <dcterms:created xsi:type="dcterms:W3CDTF">1996-10-08T23:32:33Z</dcterms:created>
  <dcterms:modified xsi:type="dcterms:W3CDTF">2013-05-17T07:36:26Z</dcterms:modified>
  <cp:category/>
  <cp:version/>
  <cp:contentType/>
  <cp:contentStatus/>
</cp:coreProperties>
</file>