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3170" windowHeight="996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0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27" i="1" l="1"/>
  <c r="D11" i="1" l="1"/>
  <c r="E20" i="1" l="1"/>
  <c r="E27" i="1" l="1"/>
  <c r="E12" i="1" l="1"/>
  <c r="E26" i="1"/>
  <c r="E25" i="1"/>
  <c r="E24" i="1"/>
  <c r="E22" i="1"/>
  <c r="E19" i="1"/>
  <c r="E18" i="1"/>
  <c r="E17" i="1"/>
  <c r="E16" i="1"/>
  <c r="E11" i="1" l="1"/>
  <c r="D21" i="1" l="1"/>
  <c r="E23" i="1"/>
  <c r="E21" i="1" l="1"/>
  <c r="D14" i="1" l="1"/>
  <c r="E15" i="1"/>
  <c r="E14" i="1" l="1"/>
  <c r="D13" i="1"/>
  <c r="E13" i="1" l="1"/>
  <c r="D28" i="1"/>
  <c r="E28" i="1" s="1"/>
</calcChain>
</file>

<file path=xl/sharedStrings.xml><?xml version="1.0" encoding="utf-8"?>
<sst xmlns="http://schemas.openxmlformats.org/spreadsheetml/2006/main" count="60" uniqueCount="60">
  <si>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</si>
  <si>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</si>
  <si>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</si>
  <si>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</si>
  <si>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</si>
  <si>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</si>
  <si>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</si>
  <si>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</si>
  <si>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</si>
  <si>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</si>
  <si>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</si>
  <si>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</si>
  <si>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</si>
  <si>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</si>
  <si>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</si>
  <si>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</si>
  <si>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</si>
  <si>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</si>
  <si>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</si>
  <si>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</si>
  <si>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</si>
  <si>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</si>
  <si>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</si>
  <si>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</si>
  <si>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</si>
  <si>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</si>
  <si>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</si>
  <si>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</si>
  <si>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</si>
  <si>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</si>
  <si>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</si>
  <si>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</si>
  <si>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</si>
  <si>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</si>
  <si>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</si>
  <si>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</si>
  <si>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</si>
  <si>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</si>
  <si>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</si>
  <si>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</si>
  <si>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</si>
  <si>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</si>
  <si>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</si>
  <si>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</si>
  <si>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</si>
  <si>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</si>
  <si>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</si>
  <si>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</si>
  <si>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</si>
  <si>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</si>
  <si>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</si>
  <si>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</si>
  <si>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</si>
  <si>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3.2.6.</t>
  </si>
  <si>
    <t>Доходы по содержанию и техническому обслуживанию</t>
  </si>
  <si>
    <t>Налог на доходы (УСН) по строке электроэнергия</t>
  </si>
  <si>
    <t>Поступления от провайдеров за размещение оборудования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</si>
  <si>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Морозова 73/10</t>
  </si>
  <si>
    <t>утвержденый тариф 10,93 руб/м2</t>
  </si>
  <si>
    <t>Приложение на 9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</si>
</sst>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73">
          <cell r="O73">
            <v>407004.12000000005</v>
          </cell>
          <cell r="Q73">
            <v>403408.75</v>
          </cell>
          <cell r="W73">
            <v>20512.71</v>
          </cell>
        </row>
      </sheetData>
      <sheetData sheetId="1">
        <row r="73">
          <cell r="AA73">
            <v>318456.87</v>
          </cell>
          <cell r="AE73">
            <v>430118.18000000005</v>
          </cell>
          <cell r="AG73">
            <v>15146.89</v>
          </cell>
        </row>
      </sheetData>
      <sheetData sheetId="2"/>
      <sheetData sheetId="3">
        <row r="66">
          <cell r="C66">
            <v>3810.9</v>
          </cell>
          <cell r="Q66">
            <v>53764.555499999995</v>
          </cell>
          <cell r="AN66">
            <v>3175.5</v>
          </cell>
          <cell r="AZ66">
            <v>285</v>
          </cell>
          <cell r="BN66">
            <v>1957.2782399999999</v>
          </cell>
          <cell r="BQ66">
            <v>2690.19</v>
          </cell>
        </row>
      </sheetData>
      <sheetData sheetId="4"/>
      <sheetData sheetId="5"/>
      <sheetData sheetId="6"/>
      <sheetData sheetId="7"/>
      <sheetData sheetId="8">
        <row r="66">
          <cell r="H66">
            <v>113869.69200000001</v>
          </cell>
          <cell r="J66">
            <v>17091.49525</v>
          </cell>
          <cell r="Q66">
            <v>43757.729999999996</v>
          </cell>
          <cell r="X66">
            <v>4973.8999999999996</v>
          </cell>
          <cell r="AE66">
            <v>78506.89</v>
          </cell>
          <cell r="AL66">
            <v>137184.54999999999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9"/>
  <sheetViews>
    <sheetView tabSelected="1" topLeftCell="A13" zoomScaleSheetLayoutView="75" workbookViewId="0">
      <selection activeCell="B30" sqref="B30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5.2851562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57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ТО'!$O$73</f>
        <v>407004.12000000005</v>
      </c>
      <c r="E4" s="10">
        <f>'[1]Начисление ТО'!$Q$73+'[1]Начисление ТО'!$V$73</f>
        <v>403408.75</v>
      </c>
      <c r="F4" s="66">
        <f>'[1]Начисление ТО'!$W$73</f>
        <v>20512.71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Эл.Эн'!$AA$73</f>
        <v>318456.87</v>
      </c>
      <c r="E5" s="12">
        <f>'[1]Начисление Эл.Эн'!$AE$73+'[1]Начисление Эл.Эн'!$AF$73</f>
        <v>430118.18000000005</v>
      </c>
      <c r="F5" s="13">
        <f>'[1]Начисление Эл.Эн'!$AG$73</f>
        <v>15146.89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[1]Подрядчики!$C$66</f>
        <v>3810.9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f>[1]ОСТАТОК!$D$66</f>
        <v>0</v>
      </c>
      <c r="E8" s="35" t="s">
        <v>0</v>
      </c>
      <c r="F8" s="18"/>
    </row>
    <row r="9" spans="1:8" s="20" customFormat="1" ht="14.25" customHeight="1" thickBot="1" x14ac:dyDescent="0.25">
      <c r="C9" s="20" t="s">
        <v>58</v>
      </c>
    </row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24" customHeight="1" x14ac:dyDescent="0.2">
      <c r="A11" s="60" t="s">
        <v>34</v>
      </c>
      <c r="B11" s="90" t="s">
        <v>54</v>
      </c>
      <c r="C11" s="90"/>
      <c r="D11" s="67">
        <f>E4</f>
        <v>403408.75</v>
      </c>
      <c r="E11" s="61">
        <f>D11/$D$7/12</f>
        <v>8.8213796828395736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56</v>
      </c>
      <c r="C12" s="69"/>
      <c r="D12" s="39">
        <f>[1]ОСТАТОК!$E$66</f>
        <v>0</v>
      </c>
      <c r="E12" s="48">
        <f t="shared" ref="E12:E28" si="0">D12/$D$7/12</f>
        <v>0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D14+D21</f>
        <v>461557.96279000002</v>
      </c>
      <c r="E13" s="48">
        <f t="shared" si="0"/>
        <v>10.092934363492438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SUM(D15:D20)</f>
        <v>78964.018989999997</v>
      </c>
      <c r="E14" s="51">
        <f t="shared" si="0"/>
        <v>1.7267141399232024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[1]Подрядчики!$Q$66</f>
        <v>53764.555499999995</v>
      </c>
      <c r="E15" s="53">
        <f t="shared" si="0"/>
        <v>1.1756749389907895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[1]Подрядчики!$BN$66</f>
        <v>1957.2782399999999</v>
      </c>
      <c r="E16" s="53">
        <f t="shared" si="0"/>
        <v>4.2799999999999998E-2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[1]Подрядчики!$AN$66</f>
        <v>3175.5</v>
      </c>
      <c r="E17" s="53">
        <f t="shared" si="0"/>
        <v>6.9438977669316962E-2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[1]Подрядчики!$AZ$66</f>
        <v>285</v>
      </c>
      <c r="E18" s="53">
        <f t="shared" si="0"/>
        <v>6.2321236453331229E-3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[1]Подрядчики!$BQ$66</f>
        <v>2690.19</v>
      </c>
      <c r="E19" s="53">
        <f t="shared" si="0"/>
        <v>5.8826655120837595E-2</v>
      </c>
      <c r="F19" s="27"/>
    </row>
    <row r="20" spans="1:6" ht="15" customHeight="1" x14ac:dyDescent="0.2">
      <c r="A20" s="52" t="s">
        <v>43</v>
      </c>
      <c r="B20" s="28" t="s">
        <v>22</v>
      </c>
      <c r="C20" s="28" t="s">
        <v>23</v>
      </c>
      <c r="D20" s="36">
        <f>[1]ОСТАТОК!$J$66</f>
        <v>17091.49525</v>
      </c>
      <c r="E20" s="53">
        <f t="shared" si="0"/>
        <v>0.37374144449692542</v>
      </c>
      <c r="F20" s="27"/>
    </row>
    <row r="21" spans="1:6" s="44" customFormat="1" ht="23.25" customHeight="1" x14ac:dyDescent="0.2">
      <c r="A21" s="50" t="s">
        <v>44</v>
      </c>
      <c r="B21" s="77" t="s">
        <v>4</v>
      </c>
      <c r="C21" s="78"/>
      <c r="D21" s="42">
        <f>SUM(D22:D27)</f>
        <v>382593.94380000001</v>
      </c>
      <c r="E21" s="51">
        <f t="shared" si="0"/>
        <v>8.3662202235692344</v>
      </c>
      <c r="F21" s="43"/>
    </row>
    <row r="22" spans="1:6" ht="16.5" customHeight="1" x14ac:dyDescent="0.2">
      <c r="A22" s="52" t="s">
        <v>45</v>
      </c>
      <c r="B22" s="79" t="s">
        <v>24</v>
      </c>
      <c r="C22" s="80"/>
      <c r="D22" s="37">
        <f>[1]ОСТАТОК!$H$66</f>
        <v>113869.69200000001</v>
      </c>
      <c r="E22" s="53">
        <f t="shared" si="0"/>
        <v>2.4900000000000002</v>
      </c>
    </row>
    <row r="23" spans="1:6" ht="17.25" customHeight="1" x14ac:dyDescent="0.2">
      <c r="A23" s="52" t="s">
        <v>46</v>
      </c>
      <c r="B23" s="29" t="s">
        <v>25</v>
      </c>
      <c r="C23" s="30"/>
      <c r="D23" s="37">
        <f>[1]ОСТАТОК!$Q$66</f>
        <v>43757.729999999996</v>
      </c>
      <c r="E23" s="53">
        <f t="shared" si="0"/>
        <v>0.95685467999685103</v>
      </c>
    </row>
    <row r="24" spans="1:6" ht="15.75" customHeight="1" x14ac:dyDescent="0.2">
      <c r="A24" s="52" t="s">
        <v>47</v>
      </c>
      <c r="B24" s="29" t="s">
        <v>26</v>
      </c>
      <c r="C24" s="30"/>
      <c r="D24" s="37">
        <f>[1]ОСТАТОК!$X$66</f>
        <v>4973.8999999999996</v>
      </c>
      <c r="E24" s="53">
        <f t="shared" si="0"/>
        <v>0.10876477122639445</v>
      </c>
    </row>
    <row r="25" spans="1:6" ht="17.25" customHeight="1" x14ac:dyDescent="0.2">
      <c r="A25" s="52" t="s">
        <v>48</v>
      </c>
      <c r="B25" s="29" t="s">
        <v>27</v>
      </c>
      <c r="C25" s="30"/>
      <c r="D25" s="37">
        <f>[1]ОСТАТОК!$AE$66</f>
        <v>78506.89</v>
      </c>
      <c r="E25" s="53">
        <f t="shared" si="0"/>
        <v>1.7167180543528648</v>
      </c>
    </row>
    <row r="26" spans="1:6" ht="14.25" customHeight="1" x14ac:dyDescent="0.2">
      <c r="A26" s="52" t="s">
        <v>49</v>
      </c>
      <c r="B26" s="55" t="s">
        <v>28</v>
      </c>
      <c r="C26" s="56"/>
      <c r="D26" s="37">
        <f>[1]ОСТАТОК!$AL$66</f>
        <v>137184.54999999999</v>
      </c>
      <c r="E26" s="53">
        <f t="shared" si="0"/>
        <v>2.9998283432609969</v>
      </c>
    </row>
    <row r="27" spans="1:6" ht="18.75" customHeight="1" thickBot="1" x14ac:dyDescent="0.25">
      <c r="A27" s="52" t="s">
        <v>53</v>
      </c>
      <c r="B27" s="85" t="s">
        <v>55</v>
      </c>
      <c r="C27" s="86"/>
      <c r="D27" s="37">
        <f>(E5*1%)+(D12*1%)</f>
        <v>4301.1818000000003</v>
      </c>
      <c r="E27" s="53">
        <f t="shared" si="0"/>
        <v>9.4054374732128021E-2</v>
      </c>
    </row>
    <row r="28" spans="1:6" ht="42.75" customHeight="1" thickBot="1" x14ac:dyDescent="0.25">
      <c r="A28" s="57" t="s">
        <v>50</v>
      </c>
      <c r="B28" s="81" t="s">
        <v>32</v>
      </c>
      <c r="C28" s="81"/>
      <c r="D28" s="58">
        <f>D11+D8+D12-D13</f>
        <v>-58149.21279000002</v>
      </c>
      <c r="E28" s="59">
        <f t="shared" si="0"/>
        <v>-1.2715546806528646</v>
      </c>
    </row>
    <row r="30" spans="1:6" x14ac:dyDescent="0.2">
      <c r="B30" s="31" t="s">
        <v>59</v>
      </c>
    </row>
    <row r="34" spans="2:5" x14ac:dyDescent="0.2">
      <c r="B34" s="31" t="s">
        <v>51</v>
      </c>
      <c r="D34" s="33" t="s">
        <v>52</v>
      </c>
    </row>
    <row r="36" spans="2:5" x14ac:dyDescent="0.2">
      <c r="D36" s="2"/>
    </row>
    <row r="39" spans="2:5" ht="25.5" customHeight="1" x14ac:dyDescent="0.2">
      <c r="D39" s="70"/>
      <c r="E39" s="70"/>
    </row>
  </sheetData>
  <mergeCells count="16">
    <mergeCell ref="B1:F1"/>
    <mergeCell ref="B7:C7"/>
    <mergeCell ref="B8:C8"/>
    <mergeCell ref="B11:C11"/>
    <mergeCell ref="B10:C10"/>
    <mergeCell ref="B12:C12"/>
    <mergeCell ref="D39:E39"/>
    <mergeCell ref="B3:C3"/>
    <mergeCell ref="B4:C4"/>
    <mergeCell ref="B5:C5"/>
    <mergeCell ref="B21:C21"/>
    <mergeCell ref="B22:C22"/>
    <mergeCell ref="B28:C28"/>
    <mergeCell ref="B13:C13"/>
    <mergeCell ref="B14:C14"/>
    <mergeCell ref="B27:C27"/>
  </mergeCells>
  <phoneticPr fontId="1" type="noConversion"/>
  <pageMargins left="0.39370078740157483" right="0" top="0.51181102362204722" bottom="0.39370078740157483" header="0.31496062992125984" footer="0.19685039370078741"/>
  <pageSetup paperSize="9" scale="90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2014-10-07T11:50:36Z</cp:lastPrinted>
  <dcterms:created xsi:type="dcterms:W3CDTF">2002-02-11T05:58:42Z</dcterms:created>
  <dcterms:modified xsi:type="dcterms:W3CDTF">2014-10-07T12:02:13Z</dcterms:modified>
</cp:coreProperties>
</file>