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5" yWindow="840" windowWidth="13365" windowHeight="954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2" i="1" l="1"/>
  <c r="F4" i="1" l="1"/>
  <c r="D30" i="1" l="1"/>
  <c r="D24" i="1" l="1"/>
  <c r="D21" i="1"/>
  <c r="D20" i="1"/>
  <c r="D19" i="1"/>
  <c r="D18" i="1"/>
  <c r="D17" i="1"/>
  <c r="D14" i="1"/>
  <c r="D10" i="1"/>
  <c r="D9" i="1"/>
  <c r="F7" i="1"/>
  <c r="E7" i="1"/>
  <c r="E4" i="1"/>
  <c r="D13" i="1" s="1"/>
  <c r="D7" i="1"/>
  <c r="D4" i="1"/>
  <c r="D29" i="1" l="1"/>
  <c r="E29" i="1" s="1"/>
  <c r="E30" i="1"/>
  <c r="E14" i="1" l="1"/>
  <c r="E24" i="1"/>
  <c r="E21" i="1"/>
  <c r="E20" i="1"/>
  <c r="E19" i="1"/>
  <c r="E18" i="1"/>
  <c r="E17" i="1"/>
  <c r="E13" i="1" l="1"/>
  <c r="E22" i="1" l="1"/>
  <c r="D16" i="1"/>
  <c r="E16" i="1" l="1"/>
  <c r="D28" i="1" l="1"/>
  <c r="E28" i="1" s="1"/>
  <c r="D27" i="1"/>
  <c r="E27" i="1" s="1"/>
  <c r="D26" i="1"/>
  <c r="E26" i="1" s="1"/>
  <c r="D25" i="1"/>
  <c r="D23" i="1" l="1"/>
  <c r="E25" i="1"/>
  <c r="E23" i="1" l="1"/>
  <c r="D15" i="1"/>
  <c r="D31" i="1" s="1"/>
  <c r="E31" i="1" l="1"/>
  <c r="E15" i="1"/>
</calcChain>
</file>

<file path=xl/sharedStrings.xml><?xml version="1.0" encoding="utf-8"?>
<sst xmlns="http://schemas.openxmlformats.org/spreadsheetml/2006/main" count="66" uniqueCount="66">
  <si>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</si>
  <si>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</si>
  <si>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</si>
  <si>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</si>
  <si>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</si>
  <si>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</si>
  <si>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</si>
  <si>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</si>
  <si>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</si>
  <si>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</si>
  <si>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</si>
  <si>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</si>
  <si>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</si>
  <si>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</si>
  <si>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</si>
  <si>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</si>
  <si>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</si>
  <si>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</si>
  <si>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</si>
  <si>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</si>
  <si>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</si>
  <si>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</si>
  <si>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</si>
  <si>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</si>
  <si>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</si>
  <si>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</si>
  <si>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</si>
  <si>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</si>
  <si>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</si>
  <si>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Поступило от провайдеров за размещение оборудования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</si>
  <si>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</si>
  <si>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</si>
  <si>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</si>
  <si>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</si>
  <si>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</si>
  <si>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</si>
  <si>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</si>
  <si>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</si>
  <si>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</si>
  <si>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</si>
  <si>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</si>
  <si>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</si>
  <si>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</si>
  <si>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</si>
  <si>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</si>
  <si>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</si>
  <si>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</si>
  <si>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</si>
  <si>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</si>
  <si>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</si>
  <si>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</si>
  <si>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</si>
  <si>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</si>
  <si>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</si>
  <si>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Ведущий экономист</t>
  </si>
  <si>
    <t>Сычева С.А.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</si>
  <si>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Морозова 59</t>
  </si>
  <si>
    <t>3.2.6.</t>
  </si>
  <si>
    <t>3.2.7.</t>
  </si>
  <si>
    <t>Капитальный ремонт</t>
  </si>
  <si>
    <t>Техническое обслуживание ОДПУ тепловой энергии (4 квартал 2014 г.)</t>
  </si>
  <si>
    <t xml:space="preserve">Налог на доходы (УСН) по строкам: капитальный ремонт, ОДПУ, электроэнергия, размещение оборудования </t>
  </si>
  <si>
    <t>Доходы по содержанию и техническому обслуживанию (начислено за 2013 год)</t>
  </si>
  <si>
    <t>Обслуживание узла учета тепловой энергии (3 квартал)</t>
  </si>
  <si>
    <t>Приложение на 18  листах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</si>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</sst>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right" wrapText="1"/>
    </xf>
    <xf numFmtId="0" fontId="3" fillId="0" borderId="26" xfId="0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72">
          <cell r="O72">
            <v>616381.80000000016</v>
          </cell>
          <cell r="Q72">
            <v>606468.31000000006</v>
          </cell>
          <cell r="W72">
            <v>48116.52</v>
          </cell>
        </row>
      </sheetData>
      <sheetData sheetId="1">
        <row r="72">
          <cell r="AA72">
            <v>303724.25</v>
          </cell>
          <cell r="AE72">
            <v>412446.07</v>
          </cell>
          <cell r="AF72">
            <v>1827.26</v>
          </cell>
          <cell r="AG72">
            <v>28742.11</v>
          </cell>
        </row>
      </sheetData>
      <sheetData sheetId="2"/>
      <sheetData sheetId="3">
        <row r="30">
          <cell r="C30">
            <v>4045.7</v>
          </cell>
          <cell r="Q30">
            <v>4656.5614999999998</v>
          </cell>
          <cell r="AN30">
            <v>1980</v>
          </cell>
          <cell r="AZ30">
            <v>1428</v>
          </cell>
          <cell r="BN30">
            <v>2077.8715199999997</v>
          </cell>
        </row>
      </sheetData>
      <sheetData sheetId="4"/>
      <sheetData sheetId="5"/>
      <sheetData sheetId="6"/>
      <sheetData sheetId="7"/>
      <sheetData sheetId="8">
        <row r="30">
          <cell r="E30">
            <v>10914.44</v>
          </cell>
          <cell r="H30">
            <v>120885.516</v>
          </cell>
          <cell r="J30">
            <v>23506.773200000003</v>
          </cell>
          <cell r="Q30">
            <v>81669.679999999993</v>
          </cell>
          <cell r="X30">
            <v>23134.720000000001</v>
          </cell>
          <cell r="AE30">
            <v>49806.16</v>
          </cell>
          <cell r="AL30">
            <v>264877.43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2"/>
  <sheetViews>
    <sheetView tabSelected="1" topLeftCell="A14" zoomScaleSheetLayoutView="75" workbookViewId="0">
      <selection activeCell="D29" sqref="D29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75" t="s">
        <v>56</v>
      </c>
      <c r="C1" s="75"/>
      <c r="D1" s="75"/>
      <c r="E1" s="75"/>
      <c r="F1" s="75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85" t="s">
        <v>1</v>
      </c>
      <c r="C3" s="86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87" t="s">
        <v>5</v>
      </c>
      <c r="C4" s="88"/>
      <c r="D4" s="9">
        <f>'[1]Начисление ТО'!$O$72</f>
        <v>616381.80000000016</v>
      </c>
      <c r="E4" s="10">
        <f>'[1]Начисление ТО'!$Q$72</f>
        <v>606468.31000000006</v>
      </c>
      <c r="F4" s="67">
        <f>'[1]Начисление ТО'!$W$72</f>
        <v>48116.52</v>
      </c>
    </row>
    <row r="5" spans="1:8" s="8" customFormat="1" ht="19.5" customHeight="1" x14ac:dyDescent="0.2">
      <c r="A5" s="4"/>
      <c r="B5" s="80" t="s">
        <v>59</v>
      </c>
      <c r="C5" s="81"/>
      <c r="D5" s="72">
        <v>363969</v>
      </c>
      <c r="E5" s="73">
        <v>309210.25</v>
      </c>
      <c r="F5" s="74">
        <v>14368.11</v>
      </c>
    </row>
    <row r="6" spans="1:8" s="8" customFormat="1" ht="28.5" customHeight="1" x14ac:dyDescent="0.2">
      <c r="A6" s="4"/>
      <c r="B6" s="80" t="s">
        <v>60</v>
      </c>
      <c r="C6" s="81"/>
      <c r="D6" s="69">
        <v>6456.26</v>
      </c>
      <c r="E6" s="70">
        <v>4187.55</v>
      </c>
      <c r="F6" s="71">
        <v>296.60000000000002</v>
      </c>
    </row>
    <row r="7" spans="1:8" s="8" customFormat="1" ht="16.5" customHeight="1" thickBot="1" x14ac:dyDescent="0.25">
      <c r="A7" s="4"/>
      <c r="B7" s="89" t="s">
        <v>6</v>
      </c>
      <c r="C7" s="90"/>
      <c r="D7" s="11">
        <f>'[1]Начисление Эл.Эн'!$AA$72</f>
        <v>303724.25</v>
      </c>
      <c r="E7" s="12">
        <f>'[1]Начисление Эл.Эн'!$AE$72+'[1]Начисление Эл.Эн'!$AF$72</f>
        <v>414273.33</v>
      </c>
      <c r="F7" s="13">
        <f>'[1]Начисление Эл.Эн'!$AG$72</f>
        <v>28742.11</v>
      </c>
    </row>
    <row r="8" spans="1:8" s="19" customFormat="1" ht="15" customHeight="1" outlineLevel="1" x14ac:dyDescent="0.2">
      <c r="A8" s="14"/>
      <c r="B8" s="15"/>
      <c r="C8" s="16"/>
      <c r="D8" s="17"/>
      <c r="E8" s="17"/>
      <c r="F8" s="18"/>
    </row>
    <row r="9" spans="1:8" s="19" customFormat="1" ht="33" customHeight="1" outlineLevel="1" x14ac:dyDescent="0.2">
      <c r="A9" s="14"/>
      <c r="B9" s="76" t="s">
        <v>7</v>
      </c>
      <c r="C9" s="76"/>
      <c r="D9" s="66">
        <f>[1]Подрядчики!$C$30</f>
        <v>4045.7</v>
      </c>
      <c r="E9" s="17"/>
      <c r="F9" s="18"/>
    </row>
    <row r="10" spans="1:8" s="19" customFormat="1" ht="27.75" hidden="1" customHeight="1" outlineLevel="1" x14ac:dyDescent="0.2">
      <c r="A10" s="14"/>
      <c r="B10" s="77" t="s">
        <v>34</v>
      </c>
      <c r="C10" s="77"/>
      <c r="D10" s="34">
        <f>[1]ОСТАТОК!$D$30</f>
        <v>0</v>
      </c>
      <c r="E10" s="35" t="s">
        <v>0</v>
      </c>
      <c r="F10" s="18"/>
    </row>
    <row r="11" spans="1:8" s="20" customFormat="1" ht="14.25" customHeight="1" collapsed="1" thickBot="1" x14ac:dyDescent="0.25"/>
    <row r="12" spans="1:8" s="21" customFormat="1" ht="14.25" customHeight="1" thickBot="1" x14ac:dyDescent="0.25">
      <c r="A12" s="63" t="s">
        <v>31</v>
      </c>
      <c r="B12" s="79" t="s">
        <v>9</v>
      </c>
      <c r="C12" s="79"/>
      <c r="D12" s="64" t="s">
        <v>30</v>
      </c>
      <c r="E12" s="65" t="s">
        <v>32</v>
      </c>
    </row>
    <row r="13" spans="1:8" s="40" customFormat="1" ht="39.75" customHeight="1" x14ac:dyDescent="0.2">
      <c r="A13" s="60" t="s">
        <v>35</v>
      </c>
      <c r="B13" s="78" t="s">
        <v>62</v>
      </c>
      <c r="C13" s="78"/>
      <c r="D13" s="61">
        <f>E4</f>
        <v>606468.31000000006</v>
      </c>
      <c r="E13" s="62">
        <f>D13/$D$9/12</f>
        <v>12.492034958927588</v>
      </c>
      <c r="G13" s="22"/>
      <c r="H13" s="23"/>
    </row>
    <row r="14" spans="1:8" s="40" customFormat="1" ht="18" customHeight="1" x14ac:dyDescent="0.2">
      <c r="A14" s="47" t="s">
        <v>36</v>
      </c>
      <c r="B14" s="82" t="s">
        <v>29</v>
      </c>
      <c r="C14" s="83"/>
      <c r="D14" s="39">
        <f>[1]ОСТАТОК!$E$30</f>
        <v>10914.44</v>
      </c>
      <c r="E14" s="48">
        <f t="shared" ref="E14:E31" si="0">D14/$D$9/12</f>
        <v>0.22481564788952882</v>
      </c>
      <c r="G14" s="22"/>
      <c r="H14" s="23"/>
    </row>
    <row r="15" spans="1:8" s="40" customFormat="1" ht="26.25" customHeight="1" x14ac:dyDescent="0.2">
      <c r="A15" s="49" t="s">
        <v>37</v>
      </c>
      <c r="B15" s="95" t="s">
        <v>10</v>
      </c>
      <c r="C15" s="96"/>
      <c r="D15" s="38">
        <f>D16+D23</f>
        <v>587765.68792000005</v>
      </c>
      <c r="E15" s="48">
        <f t="shared" si="0"/>
        <v>12.106798327442306</v>
      </c>
      <c r="F15" s="41"/>
    </row>
    <row r="16" spans="1:8" s="44" customFormat="1" x14ac:dyDescent="0.2">
      <c r="A16" s="50" t="s">
        <v>38</v>
      </c>
      <c r="B16" s="97" t="s">
        <v>11</v>
      </c>
      <c r="C16" s="97"/>
      <c r="D16" s="45">
        <f>SUM(D17:D22)</f>
        <v>33649.206220000007</v>
      </c>
      <c r="E16" s="51">
        <f t="shared" si="0"/>
        <v>0.69310638908800304</v>
      </c>
      <c r="F16" s="46"/>
    </row>
    <row r="17" spans="1:6" ht="42.75" customHeight="1" x14ac:dyDescent="0.2">
      <c r="A17" s="52" t="s">
        <v>39</v>
      </c>
      <c r="B17" s="25" t="s">
        <v>12</v>
      </c>
      <c r="C17" s="25" t="s">
        <v>13</v>
      </c>
      <c r="D17" s="36">
        <f>[1]Подрядчики!$Q$30</f>
        <v>4656.5614999999998</v>
      </c>
      <c r="E17" s="53">
        <f t="shared" si="0"/>
        <v>9.5915859225020814E-2</v>
      </c>
      <c r="F17" s="27"/>
    </row>
    <row r="18" spans="1:6" ht="46.5" customHeight="1" x14ac:dyDescent="0.2">
      <c r="A18" s="52" t="s">
        <v>40</v>
      </c>
      <c r="B18" s="25" t="s">
        <v>14</v>
      </c>
      <c r="C18" s="25" t="s">
        <v>15</v>
      </c>
      <c r="D18" s="36">
        <f>[1]Подрядчики!$BN$30</f>
        <v>2077.8715199999997</v>
      </c>
      <c r="E18" s="53">
        <f t="shared" si="0"/>
        <v>4.2799999999999998E-2</v>
      </c>
      <c r="F18" s="27"/>
    </row>
    <row r="19" spans="1:6" x14ac:dyDescent="0.2">
      <c r="A19" s="52" t="s">
        <v>41</v>
      </c>
      <c r="B19" s="25" t="s">
        <v>16</v>
      </c>
      <c r="C19" s="25" t="s">
        <v>17</v>
      </c>
      <c r="D19" s="26">
        <f>[1]Подрядчики!$AN$30</f>
        <v>1980</v>
      </c>
      <c r="E19" s="53">
        <f t="shared" si="0"/>
        <v>4.0784042316533604E-2</v>
      </c>
      <c r="F19" s="27"/>
    </row>
    <row r="20" spans="1:6" ht="25.5" x14ac:dyDescent="0.2">
      <c r="A20" s="52" t="s">
        <v>42</v>
      </c>
      <c r="B20" s="25" t="s">
        <v>18</v>
      </c>
      <c r="C20" s="25" t="s">
        <v>19</v>
      </c>
      <c r="D20" s="26">
        <f>[1]Подрядчики!$AZ$30</f>
        <v>1428</v>
      </c>
      <c r="E20" s="53">
        <f t="shared" si="0"/>
        <v>2.9413945670712118E-2</v>
      </c>
      <c r="F20" s="27"/>
    </row>
    <row r="21" spans="1:6" x14ac:dyDescent="0.2">
      <c r="A21" s="54" t="s">
        <v>43</v>
      </c>
      <c r="B21" s="25" t="s">
        <v>20</v>
      </c>
      <c r="C21" s="25" t="s">
        <v>21</v>
      </c>
      <c r="D21" s="26">
        <f>[1]Подрядчики!$BQ$30</f>
        <v>0</v>
      </c>
      <c r="E21" s="53">
        <f t="shared" si="0"/>
        <v>0</v>
      </c>
      <c r="F21" s="27"/>
    </row>
    <row r="22" spans="1:6" ht="15" customHeight="1" x14ac:dyDescent="0.2">
      <c r="A22" s="52" t="s">
        <v>44</v>
      </c>
      <c r="B22" s="28" t="s">
        <v>22</v>
      </c>
      <c r="C22" s="28" t="s">
        <v>23</v>
      </c>
      <c r="D22" s="36">
        <f>[1]ОСТАТОК!$J$30</f>
        <v>23506.773200000003</v>
      </c>
      <c r="E22" s="53">
        <f t="shared" si="0"/>
        <v>0.48419254187573646</v>
      </c>
      <c r="F22" s="27"/>
    </row>
    <row r="23" spans="1:6" s="44" customFormat="1" ht="15" customHeight="1" x14ac:dyDescent="0.2">
      <c r="A23" s="50" t="s">
        <v>45</v>
      </c>
      <c r="B23" s="91" t="s">
        <v>4</v>
      </c>
      <c r="C23" s="91"/>
      <c r="D23" s="42">
        <f>SUM(D24:D30)</f>
        <v>554116.4817</v>
      </c>
      <c r="E23" s="51">
        <f t="shared" si="0"/>
        <v>11.413691938354303</v>
      </c>
      <c r="F23" s="43"/>
    </row>
    <row r="24" spans="1:6" ht="16.5" customHeight="1" x14ac:dyDescent="0.2">
      <c r="A24" s="52" t="s">
        <v>46</v>
      </c>
      <c r="B24" s="92" t="s">
        <v>24</v>
      </c>
      <c r="C24" s="93"/>
      <c r="D24" s="37">
        <f>[1]ОСТАТОК!$H$30</f>
        <v>120885.516</v>
      </c>
      <c r="E24" s="53">
        <f t="shared" si="0"/>
        <v>2.4900000000000002</v>
      </c>
    </row>
    <row r="25" spans="1:6" ht="17.25" customHeight="1" x14ac:dyDescent="0.2">
      <c r="A25" s="52" t="s">
        <v>47</v>
      </c>
      <c r="B25" s="29" t="s">
        <v>25</v>
      </c>
      <c r="C25" s="30"/>
      <c r="D25" s="37">
        <f>[1]ОСТАТОК!$Q$30</f>
        <v>81669.679999999993</v>
      </c>
      <c r="E25" s="53">
        <f t="shared" si="0"/>
        <v>1.6822321641907869</v>
      </c>
      <c r="F25" s="24" t="s">
        <v>65</v>
      </c>
    </row>
    <row r="26" spans="1:6" ht="15.75" customHeight="1" x14ac:dyDescent="0.2">
      <c r="A26" s="52" t="s">
        <v>48</v>
      </c>
      <c r="B26" s="29" t="s">
        <v>26</v>
      </c>
      <c r="C26" s="30"/>
      <c r="D26" s="37">
        <f>[1]ОСТАТОК!$X$30</f>
        <v>23134.720000000001</v>
      </c>
      <c r="E26" s="53">
        <f t="shared" si="0"/>
        <v>0.4765289896268467</v>
      </c>
    </row>
    <row r="27" spans="1:6" ht="17.25" customHeight="1" x14ac:dyDescent="0.2">
      <c r="A27" s="52" t="s">
        <v>49</v>
      </c>
      <c r="B27" s="29" t="s">
        <v>27</v>
      </c>
      <c r="C27" s="30"/>
      <c r="D27" s="37">
        <f>[1]ОСТАТОК!$AE$30</f>
        <v>49806.16</v>
      </c>
      <c r="E27" s="53">
        <f t="shared" si="0"/>
        <v>1.0259073419515372</v>
      </c>
    </row>
    <row r="28" spans="1:6" ht="14.25" customHeight="1" x14ac:dyDescent="0.2">
      <c r="A28" s="52" t="s">
        <v>50</v>
      </c>
      <c r="B28" s="55" t="s">
        <v>28</v>
      </c>
      <c r="C28" s="56"/>
      <c r="D28" s="37">
        <f>[1]ОСТАТОК!$AL$30</f>
        <v>264877.43</v>
      </c>
      <c r="E28" s="53">
        <f t="shared" si="0"/>
        <v>5.4559456130377102</v>
      </c>
    </row>
    <row r="29" spans="1:6" ht="27.75" customHeight="1" x14ac:dyDescent="0.2">
      <c r="A29" s="52" t="s">
        <v>57</v>
      </c>
      <c r="B29" s="98" t="s">
        <v>61</v>
      </c>
      <c r="C29" s="99"/>
      <c r="D29" s="37">
        <f>(E5*1%)+(E6*1%)+(E7*1%)+(D14*1%)</f>
        <v>7385.8557000000001</v>
      </c>
      <c r="E29" s="53">
        <f t="shared" si="0"/>
        <v>0.1521338643498035</v>
      </c>
    </row>
    <row r="30" spans="1:6" ht="14.25" customHeight="1" thickBot="1" x14ac:dyDescent="0.25">
      <c r="A30" s="52" t="s">
        <v>58</v>
      </c>
      <c r="B30" s="100" t="s">
        <v>63</v>
      </c>
      <c r="C30" s="101"/>
      <c r="D30" s="68">
        <f>10544.67-E6</f>
        <v>6357.12</v>
      </c>
      <c r="E30" s="53">
        <f t="shared" si="0"/>
        <v>0.13094396519761722</v>
      </c>
    </row>
    <row r="31" spans="1:6" ht="31.5" customHeight="1" thickBot="1" x14ac:dyDescent="0.25">
      <c r="A31" s="57" t="s">
        <v>51</v>
      </c>
      <c r="B31" s="94" t="s">
        <v>33</v>
      </c>
      <c r="C31" s="94"/>
      <c r="D31" s="58">
        <f>D13+D10+D14-D15</f>
        <v>29617.062079999945</v>
      </c>
      <c r="E31" s="59">
        <f t="shared" si="0"/>
        <v>0.61005227937480833</v>
      </c>
    </row>
    <row r="33" spans="2:5" x14ac:dyDescent="0.2">
      <c r="B33" s="31" t="s">
        <v>64</v>
      </c>
    </row>
    <row r="37" spans="2:5" ht="25.5" x14ac:dyDescent="0.2">
      <c r="B37" s="31" t="s">
        <v>52</v>
      </c>
      <c r="D37" s="33" t="s">
        <v>53</v>
      </c>
    </row>
    <row r="39" spans="2:5" x14ac:dyDescent="0.2">
      <c r="B39" s="31" t="s">
        <v>54</v>
      </c>
      <c r="D39" s="33" t="s">
        <v>55</v>
      </c>
    </row>
    <row r="42" spans="2:5" ht="25.5" customHeight="1" x14ac:dyDescent="0.2">
      <c r="D42" s="84"/>
      <c r="E42" s="84"/>
    </row>
  </sheetData>
  <mergeCells count="19">
    <mergeCell ref="B14:C14"/>
    <mergeCell ref="D42:E42"/>
    <mergeCell ref="B3:C3"/>
    <mergeCell ref="B4:C4"/>
    <mergeCell ref="B7:C7"/>
    <mergeCell ref="B23:C23"/>
    <mergeCell ref="B24:C24"/>
    <mergeCell ref="B31:C31"/>
    <mergeCell ref="B15:C15"/>
    <mergeCell ref="B16:C16"/>
    <mergeCell ref="B29:C29"/>
    <mergeCell ref="B30:C30"/>
    <mergeCell ref="B1:F1"/>
    <mergeCell ref="B9:C9"/>
    <mergeCell ref="B10:C10"/>
    <mergeCell ref="B13:C13"/>
    <mergeCell ref="B12:C12"/>
    <mergeCell ref="B6:C6"/>
    <mergeCell ref="B5:C5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2014-03-06T04:59:15Z</cp:lastPrinted>
  <dcterms:created xsi:type="dcterms:W3CDTF">2002-02-11T05:58:42Z</dcterms:created>
  <dcterms:modified xsi:type="dcterms:W3CDTF">2014-03-31T05:19:54Z</dcterms:modified>
</cp:coreProperties>
</file>