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225" windowHeight="7320" tabRatio="829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<sst xmlns="http://schemas.openxmlformats.org/spreadsheetml/2006/main" count="63" uniqueCount="51">
  <si>
    <t>МУП "ЖЭУ-2" г. Ставрополя</t>
  </si>
  <si>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</si>
  <si>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</si>
  <si>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</si>
  <si>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</si>
  <si>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</si>
  <si>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Оплата труда</t>
  </si>
  <si>
    <t>Накладные</t>
  </si>
  <si>
    <t>Подрядчики</t>
  </si>
  <si>
    <t>Тариф</t>
  </si>
  <si>
    <t>ООО УК "ЖЭУ-2"</t>
  </si>
  <si>
    <t>Материалы</t>
  </si>
  <si>
    <t>Подрядные организации</t>
  </si>
  <si>
    <r>
      <t>ООО УК "ЖЭУ-2"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</si>
  <si>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</si>
  <si>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ООО "Ставропольэлектросеть"-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</si>
  <si>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r>
      <t>ООО "Печник"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</si>
  <si>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</si>
  <si>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</si>
  <si>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</si>
  <si>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</si>
  <si>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</si>
  <si>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</si>
  <si>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</si>
  <si>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</si>
  <si>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</si>
  <si>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</si>
  <si>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</si>
  <si>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</si>
  <si>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руб.</t>
  </si>
  <si>
    <t>м2</t>
  </si>
  <si>
    <t>Общая площадь дома:</t>
  </si>
  <si>
    <t>руб./1 м2 в месяц</t>
  </si>
  <si>
    <t>С.А. Сычева</t>
  </si>
  <si>
    <t>Техническое обслуживание общедомовой системы холодного водоснабжения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</si>
  <si>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</si>
  <si>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</si>
  <si>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</si>
  <si>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дезинсекцияция (площадь подпольных каналов - 10 м2)</t>
    </r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</si>
  <si>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дератизация (площадь подпольных каналов - 10 м2)</t>
    </r>
  </si>
  <si>
    <t>Г.В. Ивахненко</t>
  </si>
  <si>
    <t>Утвержденный тариф -5,69 руб./м2</t>
  </si>
  <si>
    <t>Итого затрат:</t>
  </si>
  <si>
    <t>Отчет ООО УК "ЖЭУ-2" за  2012 г. о выполненных работах по управлению, содержанию и техническому обслуживанию жилого многоквартирного дома ул. О.Революции 21</t>
  </si>
  <si>
    <t>Начислено за 2012 год:</t>
  </si>
  <si>
    <t xml:space="preserve">Оплачено в 2012 год: </t>
  </si>
  <si>
    <t>руб. за 1 пол-е</t>
  </si>
  <si>
    <t>руб. за 2 пол-е</t>
  </si>
  <si>
    <t>руб. за 2012год</t>
  </si>
  <si>
    <t>Задолженность по оплате услуг на 01.01.2013 г.</t>
  </si>
  <si>
    <t>Cодержание и техническое обслуживание  многоквартирного дома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</si>
</sst>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2" fontId="1" fillId="0" borderId="20" xfId="0" applyNumberFormat="1" applyFont="1" applyBorder="1" applyAlignment="1">
      <alignment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4" borderId="21" xfId="0" applyFill="1" applyBorder="1" applyAlignment="1">
      <alignment wrapText="1"/>
    </xf>
    <xf numFmtId="0" fontId="1" fillId="4" borderId="22" xfId="0" applyFont="1" applyFill="1" applyBorder="1" applyAlignment="1">
      <alignment/>
    </xf>
    <xf numFmtId="0" fontId="1" fillId="0" borderId="23" xfId="0" applyFont="1" applyBorder="1" applyAlignment="1">
      <alignment wrapText="1"/>
    </xf>
    <xf numFmtId="0" fontId="2" fillId="0" borderId="24" xfId="0" applyFont="1" applyBorder="1" applyAlignment="1">
      <alignment/>
    </xf>
    <xf numFmtId="0" fontId="1" fillId="0" borderId="16" xfId="0" applyFont="1" applyBorder="1" applyAlignment="1">
      <alignment wrapText="1"/>
    </xf>
    <xf numFmtId="2" fontId="1" fillId="4" borderId="25" xfId="0" applyNumberFormat="1" applyFont="1" applyFill="1" applyBorder="1" applyAlignment="1">
      <alignment/>
    </xf>
    <xf numFmtId="2" fontId="1" fillId="0" borderId="26" xfId="0" applyNumberFormat="1" applyFont="1" applyBorder="1" applyAlignment="1">
      <alignment/>
    </xf>
    <xf numFmtId="0" fontId="5" fillId="0" borderId="27" xfId="0" applyFont="1" applyFill="1" applyBorder="1" applyAlignment="1">
      <alignment horizontal="left" wrapText="1"/>
    </xf>
    <xf numFmtId="2" fontId="1" fillId="0" borderId="28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3" fillId="0" borderId="27" xfId="0" applyFont="1" applyFill="1" applyBorder="1" applyAlignment="1">
      <alignment horizontal="left"/>
    </xf>
    <xf numFmtId="2" fontId="1" fillId="0" borderId="29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 horizontal="right" wrapText="1"/>
    </xf>
    <xf numFmtId="2" fontId="1" fillId="0" borderId="11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0" fillId="4" borderId="31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4" borderId="32" xfId="0" applyFont="1" applyFill="1" applyBorder="1" applyAlignment="1">
      <alignment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0" fillId="4" borderId="36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2" fontId="0" fillId="4" borderId="18" xfId="0" applyNumberFormat="1" applyFont="1" applyFill="1" applyBorder="1" applyAlignment="1">
      <alignment/>
    </xf>
    <xf numFmtId="2" fontId="1" fillId="0" borderId="3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9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2" fontId="1" fillId="0" borderId="41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2" fontId="1" fillId="0" borderId="14" xfId="0" applyNumberFormat="1" applyFont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5" fillId="0" borderId="14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1">
        <row r="72">
          <cell r="R72">
            <v>0.27999999999999997</v>
          </cell>
          <cell r="X72">
            <v>0.33</v>
          </cell>
          <cell r="AH72">
            <v>0.49</v>
          </cell>
          <cell r="AN72">
            <v>0.6080952948295064</v>
          </cell>
        </row>
      </sheetData>
      <sheetData sheetId="3">
        <row r="72">
          <cell r="C72">
            <v>310.2</v>
          </cell>
          <cell r="P72">
            <v>67.87176</v>
          </cell>
          <cell r="AN72">
            <v>0.6862750000000002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Лист1"/>
    </sheetNames>
    <sheetDataSet>
      <sheetData sheetId="1">
        <row r="72">
          <cell r="BC72">
            <v>1.0988132442522167</v>
          </cell>
          <cell r="BJ72">
            <v>1.4274896236363228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82">
          <cell r="V82">
            <v>0.3188646625882822</v>
          </cell>
          <cell r="AB82">
            <v>0.143489098164727</v>
          </cell>
          <cell r="AD82">
            <v>0.2710349632000399</v>
          </cell>
          <cell r="AH82">
            <v>0.042759751253088646</v>
          </cell>
          <cell r="AZ82">
            <v>0.5624400607680413</v>
          </cell>
          <cell r="BF82">
            <v>0.2530980273456186</v>
          </cell>
          <cell r="BH82">
            <v>0.4780740516528351</v>
          </cell>
          <cell r="BL82">
            <v>0.07542321214899435</v>
          </cell>
          <cell r="BW82">
            <v>1.378272369397485</v>
          </cell>
          <cell r="CD82">
            <v>0.6202225662288683</v>
          </cell>
          <cell r="CF82">
            <v>1.1715315139878621</v>
          </cell>
          <cell r="CJ82">
            <v>0.17862409907391405</v>
          </cell>
        </row>
      </sheetData>
      <sheetData sheetId="2">
        <row r="75">
          <cell r="O75">
            <v>21180.599999999995</v>
          </cell>
          <cell r="P75">
            <v>21261.07</v>
          </cell>
          <cell r="Q75">
            <v>5978.28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</sheetNames>
    <sheetDataSet>
      <sheetData sheetId="7">
        <row r="82">
          <cell r="O82">
            <v>0</v>
          </cell>
          <cell r="Q82">
            <v>178.3669300997551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82">
          <cell r="Q82">
            <v>91.75817182382612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27">
      <selection activeCell="A7" sqref="A7:A8"/>
    </sheetView>
  </sheetViews>
  <sheetFormatPr defaultColWidth="9.140625" defaultRowHeight="12.75"/>
  <cols>
    <col min="1" max="1" width="72.28125" style="0" customWidth="1"/>
    <col min="2" max="2" width="13.7109375" style="0" hidden="1" customWidth="1"/>
    <col min="3" max="3" width="13.00390625" style="0" hidden="1" customWidth="1"/>
    <col min="4" max="4" width="0" style="0" hidden="1" customWidth="1"/>
    <col min="5" max="5" width="13.7109375" style="0" hidden="1" customWidth="1"/>
    <col min="6" max="6" width="13.00390625" style="0" hidden="1" customWidth="1"/>
    <col min="7" max="7" width="13.7109375" style="0" customWidth="1"/>
    <col min="8" max="8" width="13.00390625" style="0" customWidth="1"/>
  </cols>
  <sheetData>
    <row r="1" spans="1:8" ht="15" customHeight="1">
      <c r="A1" s="90" t="s">
        <v>43</v>
      </c>
      <c r="B1" s="90"/>
      <c r="C1" s="90"/>
      <c r="D1" s="90"/>
      <c r="E1" s="90"/>
      <c r="F1" s="90"/>
      <c r="G1" s="90"/>
      <c r="H1" s="90"/>
    </row>
    <row r="2" spans="1:8" ht="15" customHeight="1">
      <c r="A2" s="90"/>
      <c r="B2" s="90"/>
      <c r="C2" s="90"/>
      <c r="D2" s="90"/>
      <c r="E2" s="90"/>
      <c r="F2" s="90"/>
      <c r="G2" s="90"/>
      <c r="H2" s="90"/>
    </row>
    <row r="3" spans="1:8" ht="15" customHeight="1">
      <c r="A3" s="90"/>
      <c r="B3" s="90"/>
      <c r="C3" s="90"/>
      <c r="D3" s="90"/>
      <c r="E3" s="90"/>
      <c r="F3" s="90"/>
      <c r="G3" s="90"/>
      <c r="H3" s="90"/>
    </row>
    <row r="4" spans="1:8" ht="12.75">
      <c r="A4" s="23"/>
      <c r="B4" s="89"/>
      <c r="C4" s="89"/>
      <c r="E4" s="89"/>
      <c r="F4" s="89"/>
      <c r="G4" s="89"/>
      <c r="H4" s="89"/>
    </row>
    <row r="5" spans="1:8" ht="12.75">
      <c r="A5" s="24" t="s">
        <v>44</v>
      </c>
      <c r="B5" s="25"/>
      <c r="C5" s="25"/>
      <c r="E5" s="25"/>
      <c r="F5" s="25"/>
      <c r="G5" s="25">
        <f>'[3]Начисление'!$O$75</f>
        <v>21180.599999999995</v>
      </c>
      <c r="H5" s="25" t="s">
        <v>29</v>
      </c>
    </row>
    <row r="6" spans="1:8" ht="12.75">
      <c r="A6" s="24" t="s">
        <v>45</v>
      </c>
      <c r="B6" s="25"/>
      <c r="C6" s="25"/>
      <c r="E6" s="25"/>
      <c r="F6" s="25"/>
      <c r="G6" s="25">
        <f>'[3]Начисление'!$P$75</f>
        <v>21261.07</v>
      </c>
      <c r="H6" s="25" t="s">
        <v>29</v>
      </c>
    </row>
    <row r="8" spans="1:8" ht="12.75">
      <c r="A8" s="9" t="s">
        <v>31</v>
      </c>
      <c r="B8" s="29">
        <f>'[1]Подрядч'!$C$72</f>
        <v>310.2</v>
      </c>
      <c r="C8" t="s">
        <v>30</v>
      </c>
      <c r="E8" s="29">
        <f>'[1]Подрядч'!$C$72</f>
        <v>310.2</v>
      </c>
      <c r="F8" t="s">
        <v>30</v>
      </c>
      <c r="G8" s="107">
        <f>'[1]Подрядч'!$C$72</f>
        <v>310.2</v>
      </c>
      <c r="H8" t="s">
        <v>30</v>
      </c>
    </row>
    <row r="9" spans="1:8" ht="13.5" thickBot="1">
      <c r="A9" s="46" t="s">
        <v>41</v>
      </c>
      <c r="B9" s="10"/>
      <c r="C9" s="45">
        <v>6</v>
      </c>
      <c r="E9" s="10"/>
      <c r="F9" s="45">
        <v>6</v>
      </c>
      <c r="G9" s="10"/>
      <c r="H9" s="45">
        <v>12</v>
      </c>
    </row>
    <row r="10" spans="1:8" s="27" customFormat="1" ht="26.25" thickBot="1">
      <c r="A10" s="19" t="s">
        <v>23</v>
      </c>
      <c r="B10" s="26" t="s">
        <v>32</v>
      </c>
      <c r="C10" s="44" t="s">
        <v>46</v>
      </c>
      <c r="D10" s="33"/>
      <c r="E10" s="26" t="s">
        <v>32</v>
      </c>
      <c r="F10" s="44" t="s">
        <v>47</v>
      </c>
      <c r="G10" s="26" t="s">
        <v>32</v>
      </c>
      <c r="H10" s="44" t="s">
        <v>48</v>
      </c>
    </row>
    <row r="11" spans="1:8" ht="12.75">
      <c r="A11" s="18" t="s">
        <v>13</v>
      </c>
      <c r="B11" s="47">
        <f>'[1]Подрядч'!$AN$72</f>
        <v>0.6862750000000002</v>
      </c>
      <c r="C11" s="85">
        <f>B11*B8*C9</f>
        <v>1277.2950300000002</v>
      </c>
      <c r="D11" s="52"/>
      <c r="E11" s="47"/>
      <c r="F11" s="85"/>
      <c r="G11" s="47">
        <f>'[1]Подрядч'!$AN$72</f>
        <v>0.6862750000000002</v>
      </c>
      <c r="H11" s="85">
        <f>F11+C11</f>
        <v>1277.2950300000002</v>
      </c>
    </row>
    <row r="12" spans="1:8" ht="12.75">
      <c r="A12" s="11" t="s">
        <v>12</v>
      </c>
      <c r="B12" s="8">
        <f>C12/B8/C9</f>
        <v>0.2188</v>
      </c>
      <c r="C12" s="39">
        <f>SUM(C13:C18)</f>
        <v>407.23055999999997</v>
      </c>
      <c r="D12" s="52"/>
      <c r="E12" s="8">
        <f>F12/E8/F9</f>
        <v>0.3076982591876209</v>
      </c>
      <c r="F12" s="39">
        <f>SUM(F13:F18)</f>
        <v>572.688</v>
      </c>
      <c r="G12" s="8">
        <f>H12/G8/H9</f>
        <v>0.44887796448527834</v>
      </c>
      <c r="H12" s="39">
        <f>SUM(H13:H18)</f>
        <v>1670.903335</v>
      </c>
    </row>
    <row r="13" spans="1:8" ht="12.75">
      <c r="A13" s="12" t="s">
        <v>14</v>
      </c>
      <c r="B13" s="51">
        <f aca="true" t="shared" si="0" ref="B13:B18">C13/$C$9/$B$8</f>
        <v>0</v>
      </c>
      <c r="C13" s="42"/>
      <c r="D13" s="52"/>
      <c r="E13" s="51">
        <f>F13/$C$9/$B$8</f>
        <v>0</v>
      </c>
      <c r="F13" s="42">
        <f>E6*3.25%</f>
        <v>0</v>
      </c>
      <c r="G13" s="51">
        <f aca="true" t="shared" si="1" ref="G13:G18">H13/$H$9/$G$8</f>
        <v>0.1856288348914679</v>
      </c>
      <c r="H13" s="42">
        <f>G6*3.25%</f>
        <v>690.984775</v>
      </c>
    </row>
    <row r="14" spans="1:8" ht="12.75">
      <c r="A14" s="13" t="s">
        <v>16</v>
      </c>
      <c r="B14" s="51">
        <f t="shared" si="0"/>
        <v>0</v>
      </c>
      <c r="C14" s="75"/>
      <c r="D14" s="52"/>
      <c r="E14" s="51">
        <f>F14/$C$9/$B$8</f>
        <v>0.06769825918762089</v>
      </c>
      <c r="F14" s="75">
        <v>126</v>
      </c>
      <c r="G14" s="51">
        <f t="shared" si="1"/>
        <v>0.033849129593810444</v>
      </c>
      <c r="H14" s="75">
        <f>F14+C14</f>
        <v>126</v>
      </c>
    </row>
    <row r="15" spans="1:8" ht="12.75" hidden="1">
      <c r="A15" s="13" t="s">
        <v>17</v>
      </c>
      <c r="B15" s="51">
        <f t="shared" si="0"/>
        <v>0</v>
      </c>
      <c r="C15" s="42"/>
      <c r="D15" s="52"/>
      <c r="E15" s="51">
        <f>F15/$C$9/$B$8</f>
        <v>0</v>
      </c>
      <c r="F15" s="42"/>
      <c r="G15" s="51">
        <f t="shared" si="1"/>
        <v>0</v>
      </c>
      <c r="H15" s="75">
        <f>F15+C15</f>
        <v>0</v>
      </c>
    </row>
    <row r="16" spans="1:8" ht="12.75" hidden="1">
      <c r="A16" s="13" t="s">
        <v>38</v>
      </c>
      <c r="B16" s="51">
        <f t="shared" si="0"/>
        <v>0</v>
      </c>
      <c r="C16" s="86"/>
      <c r="D16" s="52"/>
      <c r="E16" s="51">
        <f>F16/$C$9/$B$8</f>
        <v>0</v>
      </c>
      <c r="F16" s="86"/>
      <c r="G16" s="51">
        <f t="shared" si="1"/>
        <v>0</v>
      </c>
      <c r="H16" s="75">
        <f>F16+C16</f>
        <v>0</v>
      </c>
    </row>
    <row r="17" spans="1:8" ht="13.5" customHeight="1" hidden="1">
      <c r="A17" s="13" t="s">
        <v>39</v>
      </c>
      <c r="B17" s="51">
        <f t="shared" si="0"/>
        <v>0</v>
      </c>
      <c r="C17" s="42"/>
      <c r="D17" s="52"/>
      <c r="E17" s="51">
        <f>F17/$C$9/$B$8</f>
        <v>0</v>
      </c>
      <c r="F17" s="42"/>
      <c r="G17" s="51">
        <f t="shared" si="1"/>
        <v>0</v>
      </c>
      <c r="H17" s="75">
        <f>F17+C17</f>
        <v>0</v>
      </c>
    </row>
    <row r="18" spans="1:8" ht="26.25" thickBot="1">
      <c r="A18" s="35" t="s">
        <v>15</v>
      </c>
      <c r="B18" s="87">
        <f t="shared" si="0"/>
        <v>0.2188</v>
      </c>
      <c r="C18" s="88">
        <f>'[1]Подрядч'!$P$72*C9</f>
        <v>407.23055999999997</v>
      </c>
      <c r="D18" s="50"/>
      <c r="E18" s="87">
        <v>0.24</v>
      </c>
      <c r="F18" s="88">
        <f>E18*E8*F9</f>
        <v>446.688</v>
      </c>
      <c r="G18" s="51">
        <f t="shared" si="1"/>
        <v>0.22940000000000002</v>
      </c>
      <c r="H18" s="42">
        <f>F18+C18</f>
        <v>853.91856</v>
      </c>
    </row>
    <row r="19" spans="1:8" ht="38.25" customHeight="1" thickBot="1">
      <c r="A19" s="37" t="s">
        <v>50</v>
      </c>
      <c r="B19" s="15">
        <f>C19/C9/B8</f>
        <v>4.657461355209058</v>
      </c>
      <c r="C19" s="41">
        <f>C20+C27+C43</f>
        <v>8668.467074315098</v>
      </c>
      <c r="D19" s="38">
        <f>SUM(D20+D27+D43)</f>
        <v>5202.735311578421</v>
      </c>
      <c r="E19" s="63">
        <f>F19/F9/E8</f>
        <v>6.041584164712848</v>
      </c>
      <c r="F19" s="64">
        <f>F20+F27+F43</f>
        <v>11244.596447363552</v>
      </c>
      <c r="G19" s="63">
        <f>H19/H9/G8</f>
        <v>5.349522759960952</v>
      </c>
      <c r="H19" s="64">
        <f>H20+H27+H43</f>
        <v>19913.06352167865</v>
      </c>
    </row>
    <row r="20" spans="1:8" ht="13.5" thickBot="1">
      <c r="A20" s="36" t="s">
        <v>2</v>
      </c>
      <c r="B20" s="47">
        <f>C20/B8/C9</f>
        <v>0.666</v>
      </c>
      <c r="C20" s="48">
        <f>SUM(C21:C24)</f>
        <v>1239.5592000000001</v>
      </c>
      <c r="D20" s="56">
        <f>SUM(D21:D26)</f>
        <v>0</v>
      </c>
      <c r="E20" s="71">
        <f>F20/E8/F9</f>
        <v>0.8399214077237941</v>
      </c>
      <c r="F20" s="72">
        <f>SUM(F21:F24)</f>
        <v>1563.2617240555255</v>
      </c>
      <c r="G20" s="72">
        <f>H20/G8/H9</f>
        <v>0.7529607038618971</v>
      </c>
      <c r="H20" s="73">
        <f>SUM(H21:H24)</f>
        <v>2802.8209240555257</v>
      </c>
    </row>
    <row r="21" spans="1:8" ht="12.75" hidden="1">
      <c r="A21" s="17" t="s">
        <v>3</v>
      </c>
      <c r="B21" s="51">
        <f>'[1]МУП'!$R$72</f>
        <v>0.27999999999999997</v>
      </c>
      <c r="C21" s="42">
        <f>B21*$B$8*$C$9</f>
        <v>521.136</v>
      </c>
      <c r="D21" s="57"/>
      <c r="E21" s="74">
        <f>'[3]МУП'!$V$82</f>
        <v>0.3188646625882822</v>
      </c>
      <c r="F21" s="51">
        <f>E21*$B$8*$C$9</f>
        <v>593.4709100093108</v>
      </c>
      <c r="G21" s="51">
        <f>H21/$H$9/$G$8</f>
        <v>0.29943233129414115</v>
      </c>
      <c r="H21" s="42">
        <f>F21+C21</f>
        <v>1114.606910009311</v>
      </c>
    </row>
    <row r="22" spans="1:8" s="7" customFormat="1" ht="12.75" hidden="1">
      <c r="A22" s="17" t="s">
        <v>25</v>
      </c>
      <c r="B22" s="51">
        <f>B21*20%</f>
        <v>0.055999999999999994</v>
      </c>
      <c r="C22" s="42">
        <f>B22*$B$8*$C$9</f>
        <v>104.22719999999998</v>
      </c>
      <c r="D22" s="58"/>
      <c r="E22" s="74">
        <f>E21*20%</f>
        <v>0.06377293251765645</v>
      </c>
      <c r="F22" s="51">
        <f>E22*$B$8*$C$9</f>
        <v>118.69418200186217</v>
      </c>
      <c r="G22" s="51">
        <f>H22/$H$9/$G$8</f>
        <v>0.05988646625882822</v>
      </c>
      <c r="H22" s="42">
        <f>F22+C22</f>
        <v>222.92138200186216</v>
      </c>
    </row>
    <row r="23" spans="1:8" s="7" customFormat="1" ht="12.75" hidden="1">
      <c r="A23" s="17" t="s">
        <v>11</v>
      </c>
      <c r="B23" s="51"/>
      <c r="C23" s="42"/>
      <c r="D23" s="58"/>
      <c r="E23" s="74"/>
      <c r="F23" s="51">
        <f>'[4]мат-лы год'!$O$82</f>
        <v>0</v>
      </c>
      <c r="G23" s="51">
        <f>H23/$H$9/$G$8</f>
        <v>0</v>
      </c>
      <c r="H23" s="42">
        <f>F23+C23</f>
        <v>0</v>
      </c>
    </row>
    <row r="24" spans="1:8" ht="12.75" hidden="1">
      <c r="A24" s="17" t="s">
        <v>26</v>
      </c>
      <c r="B24" s="51">
        <f>'[1]МУП'!$X$72</f>
        <v>0.33</v>
      </c>
      <c r="C24" s="42">
        <f>B24*$B$8*$C$9</f>
        <v>614.196</v>
      </c>
      <c r="D24" s="59"/>
      <c r="E24" s="74">
        <f>'[3]МУП'!$AB$82+'[3]МУП'!$AD$82+'[3]МУП'!$AH$82</f>
        <v>0.45728381261785556</v>
      </c>
      <c r="F24" s="51">
        <f>E24*$B$8*$C$9</f>
        <v>851.0966320443526</v>
      </c>
      <c r="G24" s="51">
        <f>H24/$H$9/$G$8</f>
        <v>0.39364190630892776</v>
      </c>
      <c r="H24" s="42">
        <f>F24+C24</f>
        <v>1465.2926320443526</v>
      </c>
    </row>
    <row r="25" spans="1:8" ht="13.5" customHeight="1" hidden="1">
      <c r="A25" s="97"/>
      <c r="B25" s="98"/>
      <c r="C25" s="99"/>
      <c r="D25" s="59"/>
      <c r="E25" s="17"/>
      <c r="F25" s="67"/>
      <c r="G25" s="67"/>
      <c r="H25" s="75"/>
    </row>
    <row r="26" spans="1:8" ht="13.5" customHeight="1" hidden="1" thickBot="1">
      <c r="A26" s="21"/>
      <c r="B26" s="22"/>
      <c r="C26" s="40"/>
      <c r="D26" s="60"/>
      <c r="E26" s="76"/>
      <c r="F26" s="68"/>
      <c r="G26" s="68"/>
      <c r="H26" s="77"/>
    </row>
    <row r="27" spans="1:8" ht="13.5" thickBot="1">
      <c r="A27" s="14" t="s">
        <v>4</v>
      </c>
      <c r="B27" s="8">
        <f>C27/B8/C9</f>
        <v>1.1960952948295067</v>
      </c>
      <c r="C27" s="39">
        <f>SUM(C28:C31)</f>
        <v>2226.1725627366777</v>
      </c>
      <c r="D27" s="61">
        <f>SUM(D28:D42)</f>
        <v>0</v>
      </c>
      <c r="E27" s="78">
        <f>F27/E8/F9</f>
        <v>1.4815233640690977</v>
      </c>
      <c r="F27" s="8">
        <f>SUM(F28:F31)</f>
        <v>2757.4112852054045</v>
      </c>
      <c r="G27" s="8">
        <f>H27/G8/H9</f>
        <v>1.338809329449302</v>
      </c>
      <c r="H27" s="39">
        <f>SUM(H28:H31)</f>
        <v>4983.583847942082</v>
      </c>
    </row>
    <row r="28" spans="1:8" ht="12.75" hidden="1">
      <c r="A28" s="17" t="s">
        <v>3</v>
      </c>
      <c r="B28" s="51">
        <f>'[1]МУП'!$AH$72</f>
        <v>0.49</v>
      </c>
      <c r="C28" s="42">
        <f>B28*$B$8*$C$9</f>
        <v>911.9879999999999</v>
      </c>
      <c r="D28" s="57"/>
      <c r="E28" s="74">
        <f>'[3]МУП'!$AZ$82</f>
        <v>0.5624400607680413</v>
      </c>
      <c r="F28" s="51">
        <f>E28*$B$8*$C$9</f>
        <v>1046.8134411014785</v>
      </c>
      <c r="G28" s="51">
        <f>H28/$H$9/$G$8</f>
        <v>0.5262200303840207</v>
      </c>
      <c r="H28" s="42">
        <f>F28+C28</f>
        <v>1958.8014411014783</v>
      </c>
    </row>
    <row r="29" spans="1:8" s="7" customFormat="1" ht="12.75" hidden="1">
      <c r="A29" s="17" t="s">
        <v>25</v>
      </c>
      <c r="B29" s="51">
        <f>B28*20%</f>
        <v>0.098</v>
      </c>
      <c r="C29" s="42">
        <f>B29*$B$8*$C$9</f>
        <v>182.3976</v>
      </c>
      <c r="D29" s="58"/>
      <c r="E29" s="74">
        <f>E28*20%</f>
        <v>0.11248801215360826</v>
      </c>
      <c r="F29" s="51">
        <f>E29*$B$8*$C$9</f>
        <v>209.3626882202957</v>
      </c>
      <c r="G29" s="51">
        <f>H29/$H$9/$G$8</f>
        <v>0.10524400607680415</v>
      </c>
      <c r="H29" s="42">
        <f>F29+C29</f>
        <v>391.7602882202957</v>
      </c>
    </row>
    <row r="30" spans="1:8" s="7" customFormat="1" ht="12.75" hidden="1">
      <c r="A30" s="17" t="s">
        <v>11</v>
      </c>
      <c r="B30" s="51"/>
      <c r="C30" s="42"/>
      <c r="D30" s="58"/>
      <c r="E30" s="74"/>
      <c r="F30" s="51"/>
      <c r="G30" s="51">
        <f>H30/$H$9/$G$8</f>
        <v>0</v>
      </c>
      <c r="H30" s="42">
        <f>F30+C30</f>
        <v>0</v>
      </c>
    </row>
    <row r="31" spans="1:8" ht="12.75" hidden="1">
      <c r="A31" s="17" t="s">
        <v>26</v>
      </c>
      <c r="B31" s="51">
        <f>'[1]МУП'!$AN$72</f>
        <v>0.6080952948295064</v>
      </c>
      <c r="C31" s="42">
        <f>B31*$B$8*$C$9</f>
        <v>1131.7869627366774</v>
      </c>
      <c r="D31" s="59"/>
      <c r="E31" s="74">
        <f>'[3]МУП'!$BF$82+'[3]МУП'!$BH$82+'[3]МУП'!$BL$82</f>
        <v>0.8065952911474481</v>
      </c>
      <c r="F31" s="51">
        <f>E31*$B$8*$C$9</f>
        <v>1501.2351558836303</v>
      </c>
      <c r="G31" s="51">
        <f>H31/$H$9/$G$8</f>
        <v>0.7073452929884774</v>
      </c>
      <c r="H31" s="42">
        <f>F31+C31</f>
        <v>2633.022118620308</v>
      </c>
    </row>
    <row r="32" spans="1:8" ht="12.75" hidden="1">
      <c r="A32" s="94" t="s">
        <v>18</v>
      </c>
      <c r="B32" s="95"/>
      <c r="C32" s="96"/>
      <c r="D32" s="59"/>
      <c r="E32" s="17"/>
      <c r="F32" s="67"/>
      <c r="G32" s="67"/>
      <c r="H32" s="75"/>
    </row>
    <row r="33" spans="1:8" ht="12.75" hidden="1">
      <c r="A33" s="100"/>
      <c r="B33" s="101"/>
      <c r="C33" s="102"/>
      <c r="D33" s="59"/>
      <c r="E33" s="17"/>
      <c r="F33" s="67"/>
      <c r="G33" s="67"/>
      <c r="H33" s="75"/>
    </row>
    <row r="34" spans="1:8" ht="12.75" hidden="1">
      <c r="A34" s="94" t="s">
        <v>34</v>
      </c>
      <c r="B34" s="95"/>
      <c r="C34" s="96"/>
      <c r="D34" s="59"/>
      <c r="E34" s="17"/>
      <c r="F34" s="67"/>
      <c r="G34" s="67"/>
      <c r="H34" s="75"/>
    </row>
    <row r="35" spans="1:8" ht="12.75" hidden="1">
      <c r="A35" s="100"/>
      <c r="B35" s="101"/>
      <c r="C35" s="102"/>
      <c r="D35" s="59"/>
      <c r="E35" s="17"/>
      <c r="F35" s="67"/>
      <c r="G35" s="67"/>
      <c r="H35" s="75"/>
    </row>
    <row r="36" spans="1:8" ht="12.75" hidden="1">
      <c r="A36" s="100"/>
      <c r="B36" s="101"/>
      <c r="C36" s="102"/>
      <c r="D36" s="59"/>
      <c r="E36" s="17"/>
      <c r="F36" s="67"/>
      <c r="G36" s="67"/>
      <c r="H36" s="75"/>
    </row>
    <row r="37" spans="1:8" ht="12.75" hidden="1">
      <c r="A37" s="94" t="s">
        <v>19</v>
      </c>
      <c r="B37" s="95"/>
      <c r="C37" s="96"/>
      <c r="D37" s="59"/>
      <c r="E37" s="17"/>
      <c r="F37" s="67"/>
      <c r="G37" s="67"/>
      <c r="H37" s="75"/>
    </row>
    <row r="38" spans="1:8" ht="12.75" hidden="1">
      <c r="A38" s="32"/>
      <c r="B38" s="31"/>
      <c r="C38" s="43"/>
      <c r="D38" s="59"/>
      <c r="E38" s="79"/>
      <c r="F38" s="69"/>
      <c r="G38" s="69"/>
      <c r="H38" s="80"/>
    </row>
    <row r="39" spans="1:8" ht="12.75" hidden="1">
      <c r="A39" s="32"/>
      <c r="B39" s="31"/>
      <c r="C39" s="43"/>
      <c r="D39" s="59"/>
      <c r="E39" s="79"/>
      <c r="F39" s="69"/>
      <c r="G39" s="69"/>
      <c r="H39" s="80"/>
    </row>
    <row r="40" spans="1:8" ht="12.75" hidden="1">
      <c r="A40" s="30"/>
      <c r="B40" s="31"/>
      <c r="C40" s="43"/>
      <c r="D40" s="59"/>
      <c r="E40" s="79"/>
      <c r="F40" s="69"/>
      <c r="G40" s="69"/>
      <c r="H40" s="80"/>
    </row>
    <row r="41" spans="1:8" ht="12.75" hidden="1">
      <c r="A41" s="30"/>
      <c r="B41" s="31"/>
      <c r="C41" s="43"/>
      <c r="D41" s="59"/>
      <c r="E41" s="79"/>
      <c r="F41" s="69"/>
      <c r="G41" s="69"/>
      <c r="H41" s="80"/>
    </row>
    <row r="42" spans="1:8" ht="13.5" hidden="1" thickBot="1">
      <c r="A42" s="91"/>
      <c r="B42" s="92"/>
      <c r="C42" s="93"/>
      <c r="D42" s="60"/>
      <c r="E42" s="17"/>
      <c r="F42" s="67"/>
      <c r="G42" s="67"/>
      <c r="H42" s="75"/>
    </row>
    <row r="43" spans="1:8" ht="13.5" thickBot="1">
      <c r="A43" s="14" t="s">
        <v>5</v>
      </c>
      <c r="B43" s="8">
        <f>C43/B8/C9</f>
        <v>2.7953660603795516</v>
      </c>
      <c r="C43" s="39">
        <f>SUM(C44:C47)</f>
        <v>5202.735311578421</v>
      </c>
      <c r="D43" s="62">
        <f>SUM(C43)</f>
        <v>5202.735311578421</v>
      </c>
      <c r="E43" s="78">
        <f>F43/E8/F9</f>
        <v>3.7201393929199558</v>
      </c>
      <c r="F43" s="8">
        <f>SUM(F44:F47)</f>
        <v>6923.923438102622</v>
      </c>
      <c r="G43" s="8">
        <f>H43/G8/H9</f>
        <v>3.2577527266497537</v>
      </c>
      <c r="H43" s="39">
        <f>SUM(H44:H47)</f>
        <v>12126.658749681043</v>
      </c>
    </row>
    <row r="44" spans="1:8" ht="12.75" hidden="1">
      <c r="A44" s="17" t="s">
        <v>27</v>
      </c>
      <c r="B44" s="51">
        <f>'[2]МУП'!$BC$72</f>
        <v>1.0988132442522167</v>
      </c>
      <c r="C44" s="42">
        <f>B44*$B$8*$C$9</f>
        <v>2045.1112102022257</v>
      </c>
      <c r="D44" s="57"/>
      <c r="E44" s="74">
        <f>'[3]МУП'!$BW$82</f>
        <v>1.378272369397485</v>
      </c>
      <c r="F44" s="51">
        <f>E44*$B$8*$C$9</f>
        <v>2565.240533922599</v>
      </c>
      <c r="G44" s="51">
        <f>H44/$H$9/$G$8</f>
        <v>1.2385428068248507</v>
      </c>
      <c r="H44" s="42">
        <f>F44+C44</f>
        <v>4610.351744124824</v>
      </c>
    </row>
    <row r="45" spans="1:8" ht="12.75" hidden="1">
      <c r="A45" s="17" t="s">
        <v>25</v>
      </c>
      <c r="B45" s="51">
        <f>B44*20%</f>
        <v>0.21976264885044336</v>
      </c>
      <c r="C45" s="42">
        <f>B45*$B$8*$C$9</f>
        <v>409.0222420404451</v>
      </c>
      <c r="D45" s="59"/>
      <c r="E45" s="74">
        <f>E44*20%</f>
        <v>0.275654473879497</v>
      </c>
      <c r="F45" s="51">
        <f>E45*$B$8*$C$9</f>
        <v>513.0481067845199</v>
      </c>
      <c r="G45" s="51">
        <f>H45/$H$9/$G$8</f>
        <v>0.2477085613649702</v>
      </c>
      <c r="H45" s="42">
        <f>F45+C45</f>
        <v>922.070348824965</v>
      </c>
    </row>
    <row r="46" spans="1:8" ht="12.75" hidden="1">
      <c r="A46" s="17" t="s">
        <v>11</v>
      </c>
      <c r="B46" s="51">
        <f>C46/C9/B8</f>
        <v>0.04930054364056852</v>
      </c>
      <c r="C46" s="42">
        <f>'[5]мат-лы год'!$Q$82</f>
        <v>91.75817182382612</v>
      </c>
      <c r="D46" s="59"/>
      <c r="E46" s="74">
        <f>F46/F9/E8</f>
        <v>0.09583437035232921</v>
      </c>
      <c r="F46" s="51">
        <f>'[4]мат-лы год'!$Q$82</f>
        <v>178.3669300997551</v>
      </c>
      <c r="G46" s="51">
        <f>H46/$H$9/$G$8</f>
        <v>0.07256745699644886</v>
      </c>
      <c r="H46" s="42">
        <f>F46+C46</f>
        <v>270.1251019235812</v>
      </c>
    </row>
    <row r="47" spans="1:8" ht="12.75" hidden="1">
      <c r="A47" s="17" t="s">
        <v>26</v>
      </c>
      <c r="B47" s="51">
        <f>'[2]МУП'!$BJ$72</f>
        <v>1.4274896236363228</v>
      </c>
      <c r="C47" s="42">
        <f>B47*$B$8*$C$9</f>
        <v>2656.843687511924</v>
      </c>
      <c r="D47" s="59"/>
      <c r="E47" s="74">
        <f>'[3]МУП'!$CD$82+'[3]МУП'!$CF$82+'[3]МУП'!$CJ$82</f>
        <v>1.9703781792906445</v>
      </c>
      <c r="F47" s="51">
        <f>E47*$B$8*$C$9</f>
        <v>3667.2678672957477</v>
      </c>
      <c r="G47" s="51">
        <f>H47/$H$9/$G$8</f>
        <v>1.6989339014634839</v>
      </c>
      <c r="H47" s="42">
        <f>F47+C47</f>
        <v>6324.111554807672</v>
      </c>
    </row>
    <row r="48" spans="1:8" ht="12.75">
      <c r="A48" s="91" t="s">
        <v>20</v>
      </c>
      <c r="B48" s="92"/>
      <c r="C48" s="93"/>
      <c r="D48" s="59"/>
      <c r="E48" s="17"/>
      <c r="F48" s="67"/>
      <c r="G48" s="67"/>
      <c r="H48" s="75"/>
    </row>
    <row r="49" spans="1:8" ht="12.75">
      <c r="A49" s="91" t="s">
        <v>21</v>
      </c>
      <c r="B49" s="92"/>
      <c r="C49" s="93"/>
      <c r="D49" s="59"/>
      <c r="E49" s="17"/>
      <c r="F49" s="67"/>
      <c r="G49" s="67"/>
      <c r="H49" s="75"/>
    </row>
    <row r="50" spans="1:8" ht="12.75">
      <c r="A50" s="91" t="s">
        <v>22</v>
      </c>
      <c r="B50" s="92"/>
      <c r="C50" s="93"/>
      <c r="D50" s="59"/>
      <c r="E50" s="17"/>
      <c r="F50" s="67"/>
      <c r="G50" s="67"/>
      <c r="H50" s="75"/>
    </row>
    <row r="51" spans="1:8" ht="12.75">
      <c r="A51" s="53" t="s">
        <v>35</v>
      </c>
      <c r="B51" s="54"/>
      <c r="C51" s="55"/>
      <c r="D51" s="59"/>
      <c r="E51" s="49"/>
      <c r="F51" s="70"/>
      <c r="G51" s="70"/>
      <c r="H51" s="81"/>
    </row>
    <row r="52" spans="1:8" ht="13.5" customHeight="1">
      <c r="A52" s="53" t="s">
        <v>36</v>
      </c>
      <c r="B52" s="54"/>
      <c r="C52" s="55"/>
      <c r="D52" s="59"/>
      <c r="E52" s="49"/>
      <c r="F52" s="70"/>
      <c r="G52" s="70"/>
      <c r="H52" s="81"/>
    </row>
    <row r="53" spans="1:8" ht="12.75">
      <c r="A53" s="53" t="s">
        <v>37</v>
      </c>
      <c r="B53" s="54"/>
      <c r="C53" s="55"/>
      <c r="D53" s="59"/>
      <c r="E53" s="49"/>
      <c r="F53" s="70"/>
      <c r="G53" s="70"/>
      <c r="H53" s="81"/>
    </row>
    <row r="54" spans="1:8" ht="13.5" thickBot="1">
      <c r="A54" s="103"/>
      <c r="B54" s="104"/>
      <c r="C54" s="105"/>
      <c r="D54" s="59"/>
      <c r="E54" s="82"/>
      <c r="F54" s="83"/>
      <c r="G54" s="83"/>
      <c r="H54" s="84"/>
    </row>
    <row r="55" spans="1:8" s="1" customFormat="1" ht="13.5" thickBot="1">
      <c r="A55" s="16" t="s">
        <v>42</v>
      </c>
      <c r="B55" s="15">
        <f>B11+B12+B19</f>
        <v>5.562536355209058</v>
      </c>
      <c r="C55" s="41">
        <f>C19+C12+C11</f>
        <v>10352.992664315097</v>
      </c>
      <c r="D55" s="34"/>
      <c r="E55" s="65">
        <f>E11+E12+E19</f>
        <v>6.349282423900469</v>
      </c>
      <c r="F55" s="66">
        <f>F19+F12+F11</f>
        <v>11817.284447363552</v>
      </c>
      <c r="G55" s="65">
        <f>G11+G12+G19</f>
        <v>6.48467572444623</v>
      </c>
      <c r="H55" s="66">
        <f>H19+H12+H11</f>
        <v>22861.26188667865</v>
      </c>
    </row>
    <row r="56" spans="1:8" ht="12.75" hidden="1">
      <c r="A56" s="5"/>
      <c r="B56" s="6"/>
      <c r="C56" s="5"/>
      <c r="E56" s="6"/>
      <c r="F56" s="5"/>
      <c r="G56" s="6"/>
      <c r="H56" s="5"/>
    </row>
    <row r="57" spans="1:8" s="1" customFormat="1" ht="12.75" hidden="1">
      <c r="A57" s="4" t="s">
        <v>1</v>
      </c>
      <c r="B57" s="2" t="e">
        <f>SUM(B58:B59)</f>
        <v>#DIV/0!</v>
      </c>
      <c r="C57" s="2">
        <f>SUM(C58:C59)</f>
        <v>25452.685210202228</v>
      </c>
      <c r="E57" s="2" t="e">
        <f>SUM(E58:E59)</f>
        <v>#DIV/0!</v>
      </c>
      <c r="F57" s="2">
        <f>SUM(F58:F59)</f>
        <v>26179.97488503339</v>
      </c>
      <c r="G57" s="2" t="e">
        <f>SUM(G58:G59)</f>
        <v>#DIV/0!</v>
      </c>
      <c r="H57" s="2">
        <f>SUM(H58:H59)</f>
        <v>29658.210095235612</v>
      </c>
    </row>
    <row r="58" spans="1:8" ht="12.75" hidden="1">
      <c r="A58" s="3" t="s">
        <v>6</v>
      </c>
      <c r="B58" s="2" t="e">
        <f>C58/B16</f>
        <v>#DIV/0!</v>
      </c>
      <c r="C58" s="2">
        <f>C21+C28+C44</f>
        <v>3478.2352102022255</v>
      </c>
      <c r="E58" s="2" t="e">
        <f>F58/E16</f>
        <v>#DIV/0!</v>
      </c>
      <c r="F58" s="2">
        <f>F21+F28+F44</f>
        <v>4205.524885033388</v>
      </c>
      <c r="G58" s="2" t="e">
        <f>H58/G16</f>
        <v>#DIV/0!</v>
      </c>
      <c r="H58" s="2">
        <f>H21+H28+H44</f>
        <v>7683.760095235613</v>
      </c>
    </row>
    <row r="59" spans="1:8" ht="12.75" hidden="1">
      <c r="A59" s="3" t="s">
        <v>7</v>
      </c>
      <c r="B59" s="2" t="e">
        <f>C59/B16</f>
        <v>#DIV/0!</v>
      </c>
      <c r="C59" s="2">
        <v>21974.45</v>
      </c>
      <c r="E59" s="2" t="e">
        <f>F59/E16</f>
        <v>#DIV/0!</v>
      </c>
      <c r="F59" s="2">
        <v>21974.45</v>
      </c>
      <c r="G59" s="2" t="e">
        <f>H59/G16</f>
        <v>#DIV/0!</v>
      </c>
      <c r="H59" s="2">
        <v>21974.45</v>
      </c>
    </row>
    <row r="60" spans="1:8" ht="12.75" hidden="1">
      <c r="A60" s="3"/>
      <c r="B60" s="3"/>
      <c r="C60" s="3"/>
      <c r="E60" s="3"/>
      <c r="F60" s="3"/>
      <c r="G60" s="3"/>
      <c r="H60" s="3"/>
    </row>
    <row r="61" spans="1:8" ht="12.75" hidden="1">
      <c r="A61" s="3"/>
      <c r="B61" s="3"/>
      <c r="C61" s="3"/>
      <c r="E61" s="3"/>
      <c r="F61" s="3"/>
      <c r="G61" s="3"/>
      <c r="H61" s="3"/>
    </row>
    <row r="62" spans="1:8" ht="12.75" hidden="1">
      <c r="A62" s="3" t="s">
        <v>9</v>
      </c>
      <c r="B62" s="3">
        <v>11.67</v>
      </c>
      <c r="C62" s="3"/>
      <c r="E62" s="3">
        <v>11.67</v>
      </c>
      <c r="F62" s="3"/>
      <c r="G62" s="3">
        <v>11.67</v>
      </c>
      <c r="H62" s="3"/>
    </row>
    <row r="63" spans="1:8" ht="12.75" hidden="1">
      <c r="A63" s="3" t="s">
        <v>8</v>
      </c>
      <c r="B63" s="3">
        <v>1.7</v>
      </c>
      <c r="C63" s="3"/>
      <c r="E63" s="3">
        <v>1.7</v>
      </c>
      <c r="F63" s="3"/>
      <c r="G63" s="3">
        <v>1.7</v>
      </c>
      <c r="H63" s="3"/>
    </row>
    <row r="64" spans="1:8" ht="12.75" hidden="1">
      <c r="A64" s="3" t="s">
        <v>0</v>
      </c>
      <c r="B64" s="2">
        <v>8.82</v>
      </c>
      <c r="C64" s="2"/>
      <c r="E64" s="2">
        <v>8.82</v>
      </c>
      <c r="F64" s="2"/>
      <c r="G64" s="2">
        <v>8.82</v>
      </c>
      <c r="H64" s="2"/>
    </row>
    <row r="65" spans="1:8" ht="12.75" hidden="1">
      <c r="A65" s="3" t="s">
        <v>10</v>
      </c>
      <c r="B65" s="2">
        <f>B62-B63-B64</f>
        <v>1.1500000000000004</v>
      </c>
      <c r="C65" s="2"/>
      <c r="E65" s="2">
        <f>E62-E63-E64</f>
        <v>1.1500000000000004</v>
      </c>
      <c r="F65" s="2"/>
      <c r="G65" s="2">
        <f>G62-G63-G64</f>
        <v>1.1500000000000004</v>
      </c>
      <c r="H65" s="2"/>
    </row>
    <row r="67" ht="12.75" customHeight="1">
      <c r="A67" s="106" t="s">
        <v>49</v>
      </c>
    </row>
    <row r="68" spans="1:8" ht="24.75" customHeight="1">
      <c r="A68" s="106"/>
      <c r="C68" s="28"/>
      <c r="F68" s="28"/>
      <c r="H68" s="28">
        <f>'[3]Начисление'!$Q$75</f>
        <v>5978.28</v>
      </c>
    </row>
    <row r="69" ht="24.75" customHeight="1">
      <c r="A69" s="20"/>
    </row>
    <row r="71" spans="1:8" ht="12.75">
      <c r="A71" s="1" t="s">
        <v>24</v>
      </c>
      <c r="B71" s="1"/>
      <c r="C71" s="1"/>
      <c r="E71" s="1"/>
      <c r="F71" s="1"/>
      <c r="G71" s="1"/>
      <c r="H71" s="1"/>
    </row>
    <row r="72" spans="1:8" ht="12.75">
      <c r="A72" s="1"/>
      <c r="C72" s="1"/>
      <c r="F72" s="1"/>
      <c r="H72" s="1" t="s">
        <v>40</v>
      </c>
    </row>
    <row r="73" spans="3:8" ht="12.75">
      <c r="C73" s="1"/>
      <c r="F73" s="1"/>
      <c r="H73" s="1"/>
    </row>
    <row r="74" spans="3:8" ht="12.75">
      <c r="C74" s="1"/>
      <c r="F74" s="1"/>
      <c r="H74" s="1"/>
    </row>
    <row r="75" spans="1:8" ht="12.75">
      <c r="A75" s="1" t="s">
        <v>28</v>
      </c>
      <c r="C75" s="1"/>
      <c r="F75" s="1"/>
      <c r="H75" s="1"/>
    </row>
    <row r="76" spans="1:8" ht="12.75">
      <c r="A76" s="1"/>
      <c r="C76" s="1"/>
      <c r="F76" s="1"/>
      <c r="H76" s="1" t="s">
        <v>33</v>
      </c>
    </row>
  </sheetData>
  <sheetProtection/>
  <mergeCells count="17">
    <mergeCell ref="B4:C4"/>
    <mergeCell ref="A1:H3"/>
    <mergeCell ref="A37:C37"/>
    <mergeCell ref="A54:C54"/>
    <mergeCell ref="A67:A68"/>
    <mergeCell ref="A50:C50"/>
    <mergeCell ref="A48:C48"/>
    <mergeCell ref="A49:C49"/>
    <mergeCell ref="E4:F4"/>
    <mergeCell ref="G4:H4"/>
    <mergeCell ref="A42:C42"/>
    <mergeCell ref="A32:C32"/>
    <mergeCell ref="A25:C25"/>
    <mergeCell ref="A36:C36"/>
    <mergeCell ref="A35:C35"/>
    <mergeCell ref="A34:C34"/>
    <mergeCell ref="A33:C33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2012-03-23T07:09:05Z</cp:lastPrinted>
  <dcterms:created xsi:type="dcterms:W3CDTF">1996-10-08T23:32:33Z</dcterms:created>
  <dcterms:modified xsi:type="dcterms:W3CDTF">2013-05-17T09:41:28Z</dcterms:modified>
  <cp:category/>
  <cp:version/>
  <cp:contentType/>
  <cp:contentStatus/>
</cp:coreProperties>
</file>