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6675" tabRatio="829" activeTab="0"/>
  </bookViews>
  <sheets>
    <sheet name="20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comments1.xml><?xml version="1.0" encoding="utf-8"?>
<comments xmlns="http://schemas.openxmlformats.org/spreadsheetml/2006/main">
  <authors>
    <author>Asus</author>
    <author>Главный Бухгалтер</author>
  </authors>
  <commentList>
    <comment ref="C67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2500
</t>
        </r>
      </text>
    </comment>
    <comment ref="F67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2500
</t>
        </r>
      </text>
    </comment>
    <comment ref="F69" authorId="1">
      <text>
        <r>
          <rPr>
            <b/>
            <sz val="8"/>
            <rFont val="Tahoma"/>
            <family val="0"/>
          </rPr>
          <t>Главный Бухгалтер:</t>
        </r>
        <r>
          <rPr>
            <sz val="8"/>
            <rFont val="Tahoma"/>
            <family val="0"/>
          </rPr>
          <t xml:space="preserve">
952,99-жбо</t>
        </r>
      </text>
    </comment>
  </commentList>
</comments>
</file>

<file path=xl/sharedStrings.xml><?xml version="1.0" encoding="utf-8"?>
<sst xmlns="http://schemas.openxmlformats.org/spreadsheetml/2006/main" count="90" uniqueCount="67">
  <si>
    <t>МУП "ЖЭУ-2" г. Ставрополя</t>
  </si>
  <si>
    <t>Итого:</t>
  </si>
  <si>
    <t>Обслуживание конструктивных элементов здания</t>
  </si>
  <si>
    <t>Оплата труда:</t>
  </si>
  <si>
    <t>Обслуживание внутридомового оборудования</t>
  </si>
  <si>
    <t>Санитарное содержание придомовой территории</t>
  </si>
  <si>
    <t>Оплата труда</t>
  </si>
  <si>
    <t>Накладные</t>
  </si>
  <si>
    <t>Подрядчики</t>
  </si>
  <si>
    <t>Тариф</t>
  </si>
  <si>
    <t>ООО УК "ЖЭУ-2"</t>
  </si>
  <si>
    <t>Материалы</t>
  </si>
  <si>
    <t>Подрядные организации</t>
  </si>
  <si>
    <t>Техническое обслуживание общедомовой системы отопления:</t>
  </si>
  <si>
    <t>Техническое обслуживание общедомовой системы канализации:</t>
  </si>
  <si>
    <t xml:space="preserve">Техническое обслуживание электрических устройств мест общего пользования </t>
  </si>
  <si>
    <t xml:space="preserve"> - подметание свежевыпавшего снега</t>
  </si>
  <si>
    <t xml:space="preserve"> - очистка территории от уплотненного снега</t>
  </si>
  <si>
    <t xml:space="preserve"> - очистка территории от наледи и льда</t>
  </si>
  <si>
    <t>Статьи затрат:</t>
  </si>
  <si>
    <t>Генеральный директор</t>
  </si>
  <si>
    <t>Отчисления на социальные нужды</t>
  </si>
  <si>
    <t>Общецеховые, Общеэксплуатационные расходы</t>
  </si>
  <si>
    <t xml:space="preserve">Оплата труда </t>
  </si>
  <si>
    <t>Ведущий экономист</t>
  </si>
  <si>
    <t>м2</t>
  </si>
  <si>
    <t>Общая площадь дома:</t>
  </si>
  <si>
    <t>руб./1 м2 в месяц</t>
  </si>
  <si>
    <t xml:space="preserve"> - осмотр  общедомовой канализационной системы</t>
  </si>
  <si>
    <t>С.А. Сычева</t>
  </si>
  <si>
    <t>Техническое обслуживание общедомовой системы холодного водоснабжения</t>
  </si>
  <si>
    <t xml:space="preserve">      </t>
  </si>
  <si>
    <t xml:space="preserve"> - подметание в летний период</t>
  </si>
  <si>
    <t xml:space="preserve"> - транспортировка мусора в установленное место</t>
  </si>
  <si>
    <t xml:space="preserve"> - уборка мусора с газонов</t>
  </si>
  <si>
    <r>
      <t>ООО УК "ЖЭУ-2"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Услуги управления</t>
    </r>
  </si>
  <si>
    <r>
      <t>ОАО "СГРЦ"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начисление и сбор платежей</t>
    </r>
  </si>
  <si>
    <r>
      <t>ООО "Печник"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обследование вентканалов</t>
    </r>
  </si>
  <si>
    <r>
      <t xml:space="preserve">ООО "Ставропольгоргаз" </t>
    </r>
    <r>
      <rPr>
        <sz val="10"/>
        <rFont val="Arial"/>
        <family val="2"/>
      </rPr>
      <t xml:space="preserve">- </t>
    </r>
    <r>
      <rPr>
        <i/>
        <sz val="10"/>
        <rFont val="Arial"/>
        <family val="2"/>
      </rPr>
      <t>обслуживание фасадной разводки</t>
    </r>
  </si>
  <si>
    <r>
      <t>ООО "Микст"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дезинсекцияция (площадь подпольных каналов -10м2)</t>
    </r>
  </si>
  <si>
    <r>
      <t>ООО "Микст"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дератизация (площадь подпольных каналов - 10м2)</t>
    </r>
  </si>
  <si>
    <r>
      <t>СМУП "АРС"</t>
    </r>
    <r>
      <rPr>
        <sz val="10"/>
        <rFont val="Arial"/>
        <family val="2"/>
      </rPr>
      <t xml:space="preserve">- </t>
    </r>
    <r>
      <rPr>
        <i/>
        <sz val="10"/>
        <rFont val="Arial"/>
        <family val="2"/>
      </rPr>
      <t>аварийное обслуживание холодного и горячего водоснабжения</t>
    </r>
  </si>
  <si>
    <r>
      <t>СМУП "АРС"</t>
    </r>
    <r>
      <rPr>
        <sz val="10"/>
        <rFont val="Arial"/>
        <family val="2"/>
      </rPr>
      <t xml:space="preserve">- </t>
    </r>
    <r>
      <rPr>
        <i/>
        <sz val="10"/>
        <rFont val="Arial"/>
        <family val="2"/>
      </rPr>
      <t>аварийное обслуживание систем центрального отопления</t>
    </r>
  </si>
  <si>
    <r>
      <t>ООО "Ставропольэлектросеть"-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аварийное обслуживание внутридомовых электрических сетей и электрической арматуры</t>
    </r>
  </si>
  <si>
    <t>Г.В. Ивахненко</t>
  </si>
  <si>
    <t>ООО УК "ЖЭУ-2" - Содержание и техническое обслуживание:</t>
  </si>
  <si>
    <t>ОАО "Горэлектросеть"- электроэнергия:</t>
  </si>
  <si>
    <t>ИТОГО:</t>
  </si>
  <si>
    <t>* Задолженностью считается неоплата свыше двух месяцев</t>
  </si>
  <si>
    <t>Утвержденный тариф 12,30 руб./м2</t>
  </si>
  <si>
    <t>Начислено за период</t>
  </si>
  <si>
    <t>Поступило в отчетном периоде</t>
  </si>
  <si>
    <t>руб. за период</t>
  </si>
  <si>
    <t>Задолженность* на 01.01.2013 г.</t>
  </si>
  <si>
    <t>Отчет ООО УК "ЖЭУ-2" за  2012 г. о выполненных работах по управлению, содержанию и техническому обслуживанию жилого многоквартирного дома ул. о.Революции 49</t>
  </si>
  <si>
    <t>Остаток денежных средств на 01.01.2013 г.</t>
  </si>
  <si>
    <t>Остаток денежных средств на 01.01.2012 г.</t>
  </si>
  <si>
    <t>руб.</t>
  </si>
  <si>
    <t xml:space="preserve"> - Стравка воздуха из системы отопления (29.10.2012)</t>
  </si>
  <si>
    <t xml:space="preserve"> - Ремонт этажного эл.щитка (13.11.2012)</t>
  </si>
  <si>
    <t xml:space="preserve"> - Ремонт шиферной кровли (11.2012)</t>
  </si>
  <si>
    <t xml:space="preserve"> - Осмотр системы отопления (18.12.2012)</t>
  </si>
  <si>
    <t xml:space="preserve"> - Очистка кровли от наледи (сосулек) (23.01.2012); (20.03.2012); (24.12.2012)</t>
  </si>
  <si>
    <t xml:space="preserve"> -отключение системы отопления по окончании отопительного сезона (04.12 г.)</t>
  </si>
  <si>
    <t xml:space="preserve"> - запуск системы отопления (10.2012)</t>
  </si>
  <si>
    <t xml:space="preserve"> - вывоз ЖБО (09.2012)</t>
  </si>
  <si>
    <t>Содержание и техническое обслуживание  многоквартирного дома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</si>
</sst>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00"/>
    <numFmt numFmtId="185" formatCode="0.0000000"/>
    <numFmt numFmtId="186" formatCode="0.000000"/>
  </numFmts>
  <fonts count="4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12"/>
      <name val="Arial Cyr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0" xfId="0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1" fillId="0" borderId="0" xfId="0" applyFont="1" applyBorder="1" applyAlignment="1">
      <alignment/>
    </xf>
    <xf numFmtId="2" fontId="1" fillId="0" borderId="2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3" fillId="0" borderId="19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0" fillId="4" borderId="22" xfId="0" applyFill="1" applyBorder="1" applyAlignment="1">
      <alignment wrapText="1"/>
    </xf>
    <xf numFmtId="0" fontId="0" fillId="4" borderId="23" xfId="0" applyFill="1" applyBorder="1" applyAlignment="1">
      <alignment/>
    </xf>
    <xf numFmtId="0" fontId="1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" fillId="0" borderId="26" xfId="0" applyFont="1" applyBorder="1" applyAlignment="1">
      <alignment wrapText="1"/>
    </xf>
    <xf numFmtId="0" fontId="2" fillId="0" borderId="27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16" xfId="0" applyFont="1" applyBorder="1" applyAlignment="1">
      <alignment wrapText="1"/>
    </xf>
    <xf numFmtId="2" fontId="1" fillId="4" borderId="28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2" fontId="1" fillId="0" borderId="29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0" fontId="5" fillId="0" borderId="31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 wrapText="1"/>
    </xf>
    <xf numFmtId="2" fontId="0" fillId="0" borderId="29" xfId="0" applyNumberFormat="1" applyFont="1" applyBorder="1" applyAlignment="1">
      <alignment/>
    </xf>
    <xf numFmtId="0" fontId="3" fillId="0" borderId="31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31" xfId="0" applyFont="1" applyFill="1" applyBorder="1" applyAlignment="1">
      <alignment horizontal="left"/>
    </xf>
    <xf numFmtId="2" fontId="0" fillId="0" borderId="32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29" xfId="0" applyFont="1" applyBorder="1" applyAlignment="1">
      <alignment/>
    </xf>
    <xf numFmtId="2" fontId="0" fillId="0" borderId="33" xfId="0" applyNumberFormat="1" applyFont="1" applyBorder="1" applyAlignment="1">
      <alignment/>
    </xf>
    <xf numFmtId="2" fontId="0" fillId="0" borderId="34" xfId="0" applyNumberFormat="1" applyFont="1" applyBorder="1" applyAlignment="1">
      <alignment/>
    </xf>
    <xf numFmtId="2" fontId="0" fillId="0" borderId="35" xfId="0" applyNumberFormat="1" applyFont="1" applyBorder="1" applyAlignment="1">
      <alignment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0" fillId="0" borderId="0" xfId="0" applyFont="1" applyAlignment="1">
      <alignment/>
    </xf>
    <xf numFmtId="2" fontId="8" fillId="0" borderId="0" xfId="0" applyNumberFormat="1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2" fontId="9" fillId="0" borderId="11" xfId="0" applyNumberFormat="1" applyFont="1" applyBorder="1" applyAlignment="1">
      <alignment/>
    </xf>
    <xf numFmtId="2" fontId="9" fillId="0" borderId="32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9" fillId="0" borderId="29" xfId="0" applyNumberFormat="1" applyFont="1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right" wrapText="1"/>
    </xf>
    <xf numFmtId="0" fontId="3" fillId="0" borderId="14" xfId="0" applyFont="1" applyFill="1" applyBorder="1" applyAlignment="1">
      <alignment horizontal="left"/>
    </xf>
    <xf numFmtId="2" fontId="1" fillId="0" borderId="30" xfId="0" applyNumberFormat="1" applyFont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0" fillId="4" borderId="39" xfId="0" applyFill="1" applyBorder="1" applyAlignment="1">
      <alignment/>
    </xf>
    <xf numFmtId="0" fontId="0" fillId="4" borderId="17" xfId="0" applyFill="1" applyBorder="1" applyAlignment="1">
      <alignment/>
    </xf>
    <xf numFmtId="0" fontId="3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4" borderId="13" xfId="0" applyFill="1" applyBorder="1" applyAlignment="1">
      <alignment/>
    </xf>
    <xf numFmtId="2" fontId="0" fillId="4" borderId="18" xfId="0" applyNumberFormat="1" applyFill="1" applyBorder="1" applyAlignment="1">
      <alignment/>
    </xf>
    <xf numFmtId="2" fontId="1" fillId="0" borderId="40" xfId="0" applyNumberFormat="1" applyFont="1" applyBorder="1" applyAlignment="1">
      <alignment/>
    </xf>
    <xf numFmtId="2" fontId="1" fillId="0" borderId="41" xfId="0" applyNumberFormat="1" applyFont="1" applyBorder="1" applyAlignment="1">
      <alignment/>
    </xf>
    <xf numFmtId="2" fontId="1" fillId="0" borderId="42" xfId="0" applyNumberFormat="1" applyFont="1" applyBorder="1" applyAlignment="1">
      <alignment/>
    </xf>
    <xf numFmtId="2" fontId="1" fillId="0" borderId="43" xfId="0" applyNumberFormat="1" applyFont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2" fontId="9" fillId="0" borderId="44" xfId="0" applyNumberFormat="1" applyFont="1" applyFill="1" applyBorder="1" applyAlignment="1">
      <alignment/>
    </xf>
    <xf numFmtId="2" fontId="9" fillId="0" borderId="45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left" wrapText="1"/>
    </xf>
    <xf numFmtId="2" fontId="9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9" xfId="0" applyFill="1" applyBorder="1" applyAlignment="1">
      <alignment/>
    </xf>
    <xf numFmtId="0" fontId="5" fillId="0" borderId="29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6" fillId="0" borderId="0" xfId="0" applyFont="1" applyAlignment="1">
      <alignment horizontal="right"/>
    </xf>
    <xf numFmtId="0" fontId="5" fillId="0" borderId="12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29" xfId="0" applyNumberFormat="1" applyFont="1" applyFill="1" applyBorder="1" applyAlignment="1">
      <alignment/>
    </xf>
    <xf numFmtId="2" fontId="1" fillId="0" borderId="45" xfId="0" applyNumberFormat="1" applyFont="1" applyFill="1" applyBorder="1" applyAlignment="1">
      <alignment/>
    </xf>
    <xf numFmtId="2" fontId="1" fillId="0" borderId="49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5" fillId="0" borderId="14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2;&#1045;&#1058;&#1040;\&#1086;&#1090;&#1095;&#1077;&#1090;%20&#1087;&#1086;%20&#1076;&#1086;&#1084;&#1072;&#1084;\2011%20&#1075;\&#1086;&#1089;&#1085;&#1086;&#1074;&#1085;&#1086;&#1081;%20&#1088;&#1072;&#1089;&#1095;&#1077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2;&#1045;&#1058;&#1040;\&#1086;&#1090;&#1095;&#1077;&#1090;%20&#1087;&#1086;%20&#1076;&#1086;&#1084;&#1072;&#1084;\2011%20&#1075;\1%20&#1087;&#1086;&#1083;&#1091;&#1075;&#1086;&#1076;&#1080;&#1077;\&#1086;&#1089;&#1085;&#1086;&#1074;&#1085;&#1086;&#1081;%20&#1088;&#1072;&#1089;&#1095;&#1077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2;&#1045;&#1058;&#1040;\&#1086;&#1090;&#1095;&#1077;&#1090;%20&#1087;&#1086;%20&#1076;&#1086;&#1084;&#1072;&#1084;\2011%20&#1075;\9%20&#1084;&#1077;&#1089;\9&#1084;%20&#1086;&#1089;&#1085;&#1086;&#1074;&#1085;&#1086;&#1081;%20&#1088;&#1072;&#1089;&#1095;&#1077;&#109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&#1087;&#1086;&#1083;.12.%20&#1086;&#1089;&#1085;&#1086;&#1074;&#1085;&#1086;&#1081;%20&#1088;&#1072;&#1089;&#1095;&#1077;&#109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20,2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&#1086;&#1089;&#1085;&#1086;&#1074;&#1085;&#1086;&#1081;%20&#1088;&#1072;&#1089;&#1095;&#1077;&#109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УП (2)"/>
      <sheetName val="МУП"/>
      <sheetName val="МУП (3)"/>
      <sheetName val="Подрядч"/>
    </sheetNames>
    <sheetDataSet>
      <sheetData sheetId="1">
        <row r="63">
          <cell r="R63">
            <v>0.6000000000000001</v>
          </cell>
          <cell r="X63">
            <v>0.71</v>
          </cell>
          <cell r="AH63">
            <v>1.04</v>
          </cell>
          <cell r="AN63">
            <v>1.24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УП (2)"/>
      <sheetName val="МУП"/>
      <sheetName val="Подрядч"/>
      <sheetName val="Начисление"/>
      <sheetName val="Подрядч факт"/>
      <sheetName val="Площадь участков"/>
    </sheetNames>
    <sheetDataSet>
      <sheetData sheetId="1">
        <row r="64">
          <cell r="C64">
            <v>391.7</v>
          </cell>
        </row>
      </sheetData>
      <sheetData sheetId="2">
        <row r="64">
          <cell r="L64">
            <v>248.7295</v>
          </cell>
          <cell r="M64">
            <v>141.012</v>
          </cell>
          <cell r="P64">
            <v>85.70396</v>
          </cell>
          <cell r="AP64">
            <v>1.5845254127393404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УП (2)"/>
      <sheetName val="МУП"/>
      <sheetName val="Подрядч"/>
      <sheetName val="Начисление"/>
      <sheetName val="Подрядч факт"/>
      <sheetName val="Площадь участков"/>
      <sheetName val="Лист1"/>
      <sheetName val="Площадь участков (2)"/>
      <sheetName val="в Админ"/>
      <sheetName val="Начисление ТО"/>
      <sheetName val="Начисление Эл.Эн"/>
    </sheetNames>
    <sheetDataSet>
      <sheetData sheetId="1">
        <row r="64">
          <cell r="BC64">
            <v>0.9978846841266116</v>
          </cell>
          <cell r="BJ64">
            <v>1.238398028280415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УП"/>
      <sheetName val="Подрядч"/>
      <sheetName val="Начисление"/>
      <sheetName val="Расчет эл.энергии"/>
      <sheetName val="Начис электроэн"/>
      <sheetName val="Начис Уп.Тр"/>
      <sheetName val="Подрядч факт"/>
      <sheetName val="Площадь участков"/>
      <sheetName val="Площадь участков (2)"/>
      <sheetName val="в Админ"/>
    </sheetNames>
    <sheetDataSet>
      <sheetData sheetId="2">
        <row r="86">
          <cell r="O86">
            <v>28966.620000000003</v>
          </cell>
          <cell r="P86">
            <v>32577.65</v>
          </cell>
        </row>
      </sheetData>
      <sheetData sheetId="6">
        <row r="63">
          <cell r="AG63">
            <v>324</v>
          </cell>
          <cell r="AN63">
            <v>0</v>
          </cell>
          <cell r="AS63">
            <v>0</v>
          </cell>
        </row>
        <row r="65">
          <cell r="AG65">
            <v>1800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,26"/>
      <sheetName val="20,26 пол-е"/>
      <sheetName val="20,26 9 мес"/>
      <sheetName val="20,26 год"/>
      <sheetName val="мат-лы"/>
      <sheetName val="мат-лы пол-е"/>
      <sheetName val="мат-лы 9 мес"/>
      <sheetName val="мат-лы год"/>
    </sheetNames>
    <sheetDataSet>
      <sheetData sheetId="7">
        <row r="72">
          <cell r="O72">
            <v>0</v>
          </cell>
          <cell r="P72">
            <v>0</v>
          </cell>
          <cell r="Q72">
            <v>105.22356259234893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МУП"/>
      <sheetName val="Подрядч"/>
      <sheetName val="Начисление"/>
      <sheetName val="Расчет эл.энергии"/>
      <sheetName val="Начис электроэн"/>
      <sheetName val="Начис Уп.Тр"/>
      <sheetName val="Подрядч факт"/>
      <sheetName val="Площадь участков"/>
      <sheetName val="Площадь участков (2)"/>
      <sheetName val="в Админ"/>
    </sheetNames>
    <sheetDataSet>
      <sheetData sheetId="0">
        <row r="72">
          <cell r="V72">
            <v>0.7357128363614084</v>
          </cell>
          <cell r="AB72">
            <v>0.3310707763626338</v>
          </cell>
          <cell r="AD72">
            <v>0.6253559109071971</v>
          </cell>
          <cell r="AH72">
            <v>0.09865909135606488</v>
          </cell>
          <cell r="AZ72">
            <v>1.2671355712236911</v>
          </cell>
          <cell r="BF72">
            <v>0.5702110070506611</v>
          </cell>
          <cell r="BH72">
            <v>1.0770652355401376</v>
          </cell>
          <cell r="BL72">
            <v>0.169922880101097</v>
          </cell>
          <cell r="BW72">
            <v>1.2516748366212378</v>
          </cell>
          <cell r="CD72">
            <v>0.563253676479557</v>
          </cell>
          <cell r="CF72">
            <v>1.0639236111280523</v>
          </cell>
          <cell r="CJ72">
            <v>0.16221705882611245</v>
          </cell>
        </row>
      </sheetData>
      <sheetData sheetId="1">
        <row r="72">
          <cell r="R72">
            <v>94.008</v>
          </cell>
        </row>
      </sheetData>
      <sheetData sheetId="2">
        <row r="86">
          <cell r="O86">
            <v>57933.24000000002</v>
          </cell>
          <cell r="P86">
            <v>62342.11</v>
          </cell>
          <cell r="Q86">
            <v>6017.35</v>
          </cell>
        </row>
      </sheetData>
      <sheetData sheetId="6">
        <row r="65">
          <cell r="AN65">
            <v>0</v>
          </cell>
          <cell r="AS65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,26"/>
      <sheetName val="20,26 пол-е"/>
      <sheetName val="20,26 9 мес"/>
      <sheetName val="20,26 год"/>
      <sheetName val="3 квартал"/>
      <sheetName val="4 квартал"/>
      <sheetName val="мат"/>
      <sheetName val="мат-лы год"/>
    </sheetNames>
    <sheetDataSet>
      <sheetData sheetId="7">
        <row r="72">
          <cell r="O72">
            <v>0</v>
          </cell>
          <cell r="P72">
            <v>0</v>
          </cell>
          <cell r="Q72">
            <v>204.54204198609878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PageLayoutView="0" workbookViewId="0" topLeftCell="A3">
      <selection activeCell="A93" sqref="A93"/>
    </sheetView>
  </sheetViews>
  <sheetFormatPr defaultColWidth="9.140625" defaultRowHeight="12.75"/>
  <cols>
    <col min="1" max="1" width="72.28125" style="0" customWidth="1"/>
    <col min="2" max="2" width="13.7109375" style="0" hidden="1" customWidth="1"/>
    <col min="3" max="3" width="13.00390625" style="0" hidden="1" customWidth="1"/>
    <col min="4" max="4" width="0" style="0" hidden="1" customWidth="1"/>
    <col min="5" max="5" width="13.7109375" style="0" hidden="1" customWidth="1"/>
    <col min="6" max="6" width="13.00390625" style="0" hidden="1" customWidth="1"/>
    <col min="7" max="7" width="13.7109375" style="0" customWidth="1"/>
    <col min="8" max="8" width="13.00390625" style="0" customWidth="1"/>
    <col min="9" max="9" width="18.140625" style="0" customWidth="1"/>
  </cols>
  <sheetData>
    <row r="1" spans="1:8" ht="15" customHeight="1">
      <c r="A1" s="128" t="s">
        <v>54</v>
      </c>
      <c r="B1" s="128"/>
      <c r="C1" s="128"/>
      <c r="D1" s="128"/>
      <c r="E1" s="128"/>
      <c r="F1" s="128"/>
      <c r="G1" s="128"/>
      <c r="H1" s="128"/>
    </row>
    <row r="2" spans="1:8" ht="15" customHeight="1">
      <c r="A2" s="128"/>
      <c r="B2" s="128"/>
      <c r="C2" s="128"/>
      <c r="D2" s="128"/>
      <c r="E2" s="128"/>
      <c r="F2" s="128"/>
      <c r="G2" s="128"/>
      <c r="H2" s="128"/>
    </row>
    <row r="3" spans="1:8" ht="15" customHeight="1">
      <c r="A3" s="128"/>
      <c r="B3" s="128"/>
      <c r="C3" s="128"/>
      <c r="D3" s="128"/>
      <c r="E3" s="128"/>
      <c r="F3" s="128"/>
      <c r="G3" s="128"/>
      <c r="H3" s="128"/>
    </row>
    <row r="4" spans="1:8" ht="13.5" thickBot="1">
      <c r="A4" s="24"/>
      <c r="B4" s="127"/>
      <c r="C4" s="127"/>
      <c r="E4" s="127"/>
      <c r="F4" s="127"/>
      <c r="G4" s="127"/>
      <c r="H4" s="127"/>
    </row>
    <row r="5" spans="1:9" s="26" customFormat="1" ht="40.5" customHeight="1" thickBot="1">
      <c r="A5" s="41" t="s">
        <v>19</v>
      </c>
      <c r="B5" s="70" t="s">
        <v>50</v>
      </c>
      <c r="C5" s="70" t="s">
        <v>51</v>
      </c>
      <c r="D5" s="70"/>
      <c r="E5" s="70" t="s">
        <v>50</v>
      </c>
      <c r="F5" s="70" t="s">
        <v>51</v>
      </c>
      <c r="G5" s="70" t="s">
        <v>50</v>
      </c>
      <c r="H5" s="70" t="s">
        <v>51</v>
      </c>
      <c r="I5" s="71" t="s">
        <v>53</v>
      </c>
    </row>
    <row r="6" spans="1:9" ht="12.75">
      <c r="A6" s="72" t="s">
        <v>45</v>
      </c>
      <c r="B6" s="73">
        <f>'[4]Начисление'!$O$86</f>
        <v>28966.620000000003</v>
      </c>
      <c r="C6" s="73">
        <f>'[4]Начисление'!$P$86</f>
        <v>32577.65</v>
      </c>
      <c r="D6" s="73">
        <f>'[4]Начисление'!$O$86</f>
        <v>28966.620000000003</v>
      </c>
      <c r="E6" s="73">
        <f>G6-B6</f>
        <v>28966.620000000017</v>
      </c>
      <c r="F6" s="73">
        <f>H6-C6</f>
        <v>29764.46</v>
      </c>
      <c r="G6" s="73">
        <f>'[6]Начисление'!$O$86</f>
        <v>57933.24000000002</v>
      </c>
      <c r="H6" s="73">
        <f>'[6]Начисление'!$P$86</f>
        <v>62342.11</v>
      </c>
      <c r="I6" s="73">
        <f>'[6]Начисление'!$Q$86</f>
        <v>6017.35</v>
      </c>
    </row>
    <row r="7" spans="1:9" ht="12.75" hidden="1">
      <c r="A7" s="74" t="s">
        <v>46</v>
      </c>
      <c r="B7" s="75">
        <v>88760.22</v>
      </c>
      <c r="C7" s="75">
        <v>63271.16</v>
      </c>
      <c r="D7" s="3"/>
      <c r="E7" s="75">
        <v>88760.22</v>
      </c>
      <c r="F7" s="75">
        <v>63271.16</v>
      </c>
      <c r="G7" s="75">
        <v>88760.22</v>
      </c>
      <c r="H7" s="75">
        <v>63271.16</v>
      </c>
      <c r="I7" s="76">
        <f>7539.86+267.15+651.61</f>
        <v>8458.619999999999</v>
      </c>
    </row>
    <row r="8" spans="1:9" ht="13.5" hidden="1" thickBot="1">
      <c r="A8" s="77" t="s">
        <v>47</v>
      </c>
      <c r="B8" s="78">
        <f aca="true" t="shared" si="0" ref="B8:I8">SUM(B6:B7)</f>
        <v>117726.84</v>
      </c>
      <c r="C8" s="78">
        <f t="shared" si="0"/>
        <v>95848.81</v>
      </c>
      <c r="D8" s="78">
        <f t="shared" si="0"/>
        <v>28966.620000000003</v>
      </c>
      <c r="E8" s="78">
        <f t="shared" si="0"/>
        <v>117726.84000000003</v>
      </c>
      <c r="F8" s="78">
        <f t="shared" si="0"/>
        <v>93035.62</v>
      </c>
      <c r="G8" s="78">
        <f t="shared" si="0"/>
        <v>146693.46000000002</v>
      </c>
      <c r="H8" s="78">
        <f t="shared" si="0"/>
        <v>125613.27</v>
      </c>
      <c r="I8" s="79">
        <f t="shared" si="0"/>
        <v>14475.97</v>
      </c>
    </row>
    <row r="9" spans="1:8" ht="18.75" customHeight="1">
      <c r="A9" t="s">
        <v>48</v>
      </c>
      <c r="B9" s="80"/>
      <c r="C9" s="80"/>
      <c r="E9" s="80"/>
      <c r="F9" s="80"/>
      <c r="G9" s="80"/>
      <c r="H9" s="80"/>
    </row>
    <row r="10" spans="2:8" ht="18.75" customHeight="1">
      <c r="B10" s="80"/>
      <c r="C10" s="80"/>
      <c r="E10" s="80"/>
      <c r="F10" s="80"/>
      <c r="G10" s="80"/>
      <c r="H10" s="80"/>
    </row>
    <row r="11" spans="1:8" ht="15">
      <c r="A11" s="121" t="s">
        <v>56</v>
      </c>
      <c r="G11" s="11">
        <v>8104.79</v>
      </c>
      <c r="H11" s="11" t="s">
        <v>57</v>
      </c>
    </row>
    <row r="12" spans="1:8" ht="12.75">
      <c r="A12" s="9" t="s">
        <v>26</v>
      </c>
      <c r="B12" s="61">
        <f>'[2]МУП'!$C$64</f>
        <v>391.7</v>
      </c>
      <c r="C12" t="s">
        <v>25</v>
      </c>
      <c r="E12" s="61">
        <f>'[2]МУП'!$C$64</f>
        <v>391.7</v>
      </c>
      <c r="F12" t="s">
        <v>25</v>
      </c>
      <c r="G12" s="61">
        <f>'[2]МУП'!$C$64</f>
        <v>391.7</v>
      </c>
      <c r="H12" t="s">
        <v>25</v>
      </c>
    </row>
    <row r="13" spans="1:8" ht="13.5" thickBot="1">
      <c r="A13" s="84" t="s">
        <v>49</v>
      </c>
      <c r="B13" s="10"/>
      <c r="C13" s="62">
        <v>6</v>
      </c>
      <c r="E13" s="10"/>
      <c r="F13" s="62">
        <v>6</v>
      </c>
      <c r="G13" s="10"/>
      <c r="H13" s="62">
        <v>12</v>
      </c>
    </row>
    <row r="14" spans="1:8" s="26" customFormat="1" ht="26.25" thickBot="1">
      <c r="A14" s="20" t="s">
        <v>19</v>
      </c>
      <c r="B14" s="25" t="s">
        <v>27</v>
      </c>
      <c r="C14" s="86" t="s">
        <v>52</v>
      </c>
      <c r="D14" s="34"/>
      <c r="E14" s="25" t="s">
        <v>27</v>
      </c>
      <c r="F14" s="86" t="s">
        <v>52</v>
      </c>
      <c r="G14" s="25" t="s">
        <v>27</v>
      </c>
      <c r="H14" s="86" t="s">
        <v>52</v>
      </c>
    </row>
    <row r="15" spans="1:8" ht="12.75">
      <c r="A15" s="19" t="s">
        <v>35</v>
      </c>
      <c r="B15" s="40">
        <f>'[2]Подрядч'!$AP$64</f>
        <v>1.5845254127393404</v>
      </c>
      <c r="C15" s="52">
        <f>B15*B12*C13</f>
        <v>3723.9516250199977</v>
      </c>
      <c r="D15" s="35"/>
      <c r="E15" s="40"/>
      <c r="F15" s="52"/>
      <c r="G15" s="40">
        <f>H15/H13/G12</f>
        <v>0.7922627063696702</v>
      </c>
      <c r="H15" s="52">
        <f>F15+C15</f>
        <v>3723.9516250199977</v>
      </c>
    </row>
    <row r="16" spans="1:8" ht="12.75">
      <c r="A16" s="12" t="s">
        <v>12</v>
      </c>
      <c r="B16" s="8">
        <f>C16/B12/C13</f>
        <v>1.8021642349587272</v>
      </c>
      <c r="C16" s="44">
        <f>SUM(C17:C24)</f>
        <v>4235.446385</v>
      </c>
      <c r="D16" s="35"/>
      <c r="E16" s="8">
        <f>F16/E12/F13</f>
        <v>2.4124933835418263</v>
      </c>
      <c r="F16" s="44">
        <f>SUM(F17:F24)</f>
        <v>5669.84195</v>
      </c>
      <c r="G16" s="8">
        <f>H16/G12/H13</f>
        <v>2.1073288092502764</v>
      </c>
      <c r="H16" s="44">
        <f>SUM(H17:H24)</f>
        <v>9905.288335</v>
      </c>
    </row>
    <row r="17" spans="1:8" ht="12.75">
      <c r="A17" s="13" t="s">
        <v>36</v>
      </c>
      <c r="B17" s="53">
        <f>C17/$C$13/$B$12</f>
        <v>0.4505036273508638</v>
      </c>
      <c r="C17" s="48">
        <f>(C6*3.25%)</f>
        <v>1058.773625</v>
      </c>
      <c r="D17" s="35"/>
      <c r="E17" s="53">
        <f>F17/$C$13/$B$12</f>
        <v>0.4116011190536976</v>
      </c>
      <c r="F17" s="48">
        <f>(F6*3.25%)</f>
        <v>967.34495</v>
      </c>
      <c r="G17" s="53">
        <f>H17/$H$13/$G$12</f>
        <v>0.43105237320228074</v>
      </c>
      <c r="H17" s="48">
        <f>(H6*3.25%)</f>
        <v>2026.1185750000002</v>
      </c>
    </row>
    <row r="18" spans="1:8" ht="12.75">
      <c r="A18" s="14" t="s">
        <v>37</v>
      </c>
      <c r="B18" s="53">
        <f aca="true" t="shared" si="1" ref="B18:B24">C18/$C$13/$B$12</f>
        <v>0.13786060760786317</v>
      </c>
      <c r="C18" s="54">
        <f>'[4]Подрядч факт'!$AG$63</f>
        <v>324</v>
      </c>
      <c r="D18" s="35" t="s">
        <v>31</v>
      </c>
      <c r="E18" s="53">
        <f aca="true" t="shared" si="2" ref="E18:E24">F18/$C$13/$B$12</f>
        <v>0.7658922644881286</v>
      </c>
      <c r="F18" s="54">
        <f>'[4]Подрядч факт'!$AG$65</f>
        <v>1800</v>
      </c>
      <c r="G18" s="53">
        <f aca="true" t="shared" si="3" ref="G18:G24">H18/$H$13/$G$12</f>
        <v>0.45187643604799593</v>
      </c>
      <c r="H18" s="54">
        <f>F18+C18</f>
        <v>2124</v>
      </c>
    </row>
    <row r="19" spans="1:8" ht="12.75">
      <c r="A19" s="14" t="s">
        <v>38</v>
      </c>
      <c r="B19" s="53">
        <f t="shared" si="1"/>
        <v>0</v>
      </c>
      <c r="C19" s="48">
        <f>'[4]Подрядч факт'!$AH$63</f>
        <v>0</v>
      </c>
      <c r="D19" s="35"/>
      <c r="E19" s="53">
        <f t="shared" si="2"/>
        <v>0</v>
      </c>
      <c r="F19" s="48">
        <f>'[6]Подрядч факт'!$AH$65</f>
        <v>0</v>
      </c>
      <c r="G19" s="53">
        <f t="shared" si="3"/>
        <v>0</v>
      </c>
      <c r="H19" s="54">
        <f aca="true" t="shared" si="4" ref="H19:H24">F19+C19</f>
        <v>0</v>
      </c>
    </row>
    <row r="20" spans="1:8" ht="25.5">
      <c r="A20" s="14" t="s">
        <v>39</v>
      </c>
      <c r="B20" s="53">
        <f t="shared" si="1"/>
        <v>0</v>
      </c>
      <c r="C20" s="55">
        <f>'[4]Подрядч факт'!$AN$63</f>
        <v>0</v>
      </c>
      <c r="D20" s="35"/>
      <c r="E20" s="53">
        <f t="shared" si="2"/>
        <v>0</v>
      </c>
      <c r="F20" s="55">
        <f>'[6]Подрядч факт'!$AN$65</f>
        <v>0</v>
      </c>
      <c r="G20" s="53">
        <f t="shared" si="3"/>
        <v>0</v>
      </c>
      <c r="H20" s="54">
        <f t="shared" si="4"/>
        <v>0</v>
      </c>
    </row>
    <row r="21" spans="1:8" ht="13.5" customHeight="1">
      <c r="A21" s="14" t="s">
        <v>40</v>
      </c>
      <c r="B21" s="53">
        <f t="shared" si="1"/>
        <v>0</v>
      </c>
      <c r="C21" s="48">
        <f>'[4]Подрядч факт'!$AS$63</f>
        <v>0</v>
      </c>
      <c r="D21" s="35"/>
      <c r="E21" s="53">
        <f t="shared" si="2"/>
        <v>0</v>
      </c>
      <c r="F21" s="48">
        <f>'[6]Подрядч факт'!$AS$65</f>
        <v>0</v>
      </c>
      <c r="G21" s="53">
        <f t="shared" si="3"/>
        <v>0</v>
      </c>
      <c r="H21" s="54">
        <f t="shared" si="4"/>
        <v>0</v>
      </c>
    </row>
    <row r="22" spans="1:8" ht="25.5">
      <c r="A22" s="14" t="s">
        <v>41</v>
      </c>
      <c r="B22" s="53">
        <f t="shared" si="1"/>
        <v>0.635</v>
      </c>
      <c r="C22" s="48">
        <f>'[2]Подрядч'!$L$64*C13</f>
        <v>1492.377</v>
      </c>
      <c r="D22" s="35"/>
      <c r="E22" s="53">
        <f t="shared" si="2"/>
        <v>0.635</v>
      </c>
      <c r="F22" s="48">
        <f>'[2]Подрядч'!$L$64*F13</f>
        <v>1492.377</v>
      </c>
      <c r="G22" s="53">
        <f t="shared" si="3"/>
        <v>0.635</v>
      </c>
      <c r="H22" s="54">
        <f t="shared" si="4"/>
        <v>2984.754</v>
      </c>
    </row>
    <row r="23" spans="1:8" ht="25.5">
      <c r="A23" s="14" t="s">
        <v>42</v>
      </c>
      <c r="B23" s="53">
        <f t="shared" si="1"/>
        <v>0.36</v>
      </c>
      <c r="C23" s="48">
        <f>'[2]Подрядч'!$M$64*C13</f>
        <v>846.072</v>
      </c>
      <c r="D23" s="35"/>
      <c r="E23" s="53">
        <f t="shared" si="2"/>
        <v>0.36</v>
      </c>
      <c r="F23" s="48">
        <f>'[2]Подрядч'!$M$64*F13</f>
        <v>846.072</v>
      </c>
      <c r="G23" s="53">
        <f t="shared" si="3"/>
        <v>0.36</v>
      </c>
      <c r="H23" s="54">
        <f t="shared" si="4"/>
        <v>1692.144</v>
      </c>
    </row>
    <row r="24" spans="1:8" ht="26.25" thickBot="1">
      <c r="A24" s="38" t="s">
        <v>43</v>
      </c>
      <c r="B24" s="56">
        <f t="shared" si="1"/>
        <v>0.2188</v>
      </c>
      <c r="C24" s="57">
        <f>'[2]Подрядч'!$P$64*C13</f>
        <v>514.22376</v>
      </c>
      <c r="D24" s="37"/>
      <c r="E24" s="56">
        <f t="shared" si="2"/>
        <v>0.24</v>
      </c>
      <c r="F24" s="57">
        <f>'[6]Подрядч'!$R$72*F13</f>
        <v>564.048</v>
      </c>
      <c r="G24" s="53">
        <f t="shared" si="3"/>
        <v>0.22940000000000002</v>
      </c>
      <c r="H24" s="54">
        <f t="shared" si="4"/>
        <v>1078.27176</v>
      </c>
    </row>
    <row r="25" spans="1:8" ht="38.25" customHeight="1" thickBot="1">
      <c r="A25" s="41" t="s">
        <v>66</v>
      </c>
      <c r="B25" s="16">
        <f>C25/C13/B12</f>
        <v>7.802939614698981</v>
      </c>
      <c r="C25" s="45">
        <f>C26+C37+C66</f>
        <v>18338.468682465544</v>
      </c>
      <c r="D25" s="42">
        <f>D26+D37+D66</f>
        <v>9421.945082465545</v>
      </c>
      <c r="E25" s="98">
        <f>F25/F13/E12</f>
        <v>10.479674831399826</v>
      </c>
      <c r="F25" s="99">
        <f>F26+F37+F66</f>
        <v>24629.331788755873</v>
      </c>
      <c r="G25" s="98">
        <f>H25/H13/G12</f>
        <v>9.141307223049404</v>
      </c>
      <c r="H25" s="99">
        <f>H26+H37+H66</f>
        <v>42967.80047122142</v>
      </c>
    </row>
    <row r="26" spans="1:8" ht="13.5" thickBot="1">
      <c r="A26" s="39" t="s">
        <v>2</v>
      </c>
      <c r="B26" s="66">
        <f>C26/B12/C13</f>
        <v>1.43</v>
      </c>
      <c r="C26" s="67">
        <f>SUM(C27:C30)</f>
        <v>3360.786</v>
      </c>
      <c r="D26" s="89">
        <f>SUM(D27:D36)</f>
        <v>291.56</v>
      </c>
      <c r="E26" s="107">
        <f>F26/E12/F13</f>
        <v>1.9379411822595862</v>
      </c>
      <c r="F26" s="108">
        <f>SUM(F27:F30)</f>
        <v>4554.549366546479</v>
      </c>
      <c r="G26" s="125">
        <f>H26/G12/H13</f>
        <v>1.6839705911297933</v>
      </c>
      <c r="H26" s="126">
        <f>SUM(H27:H30)</f>
        <v>7915.335366546479</v>
      </c>
    </row>
    <row r="27" spans="1:8" ht="12.75" hidden="1">
      <c r="A27" s="18" t="s">
        <v>3</v>
      </c>
      <c r="B27" s="53">
        <f>'[1]МУП'!$R$63</f>
        <v>0.6000000000000001</v>
      </c>
      <c r="C27" s="48">
        <f>B27*$B$12*$C$13</f>
        <v>1410.1200000000003</v>
      </c>
      <c r="D27" s="90"/>
      <c r="E27" s="109">
        <f>'[6]МУП'!$V$72</f>
        <v>0.7357128363614084</v>
      </c>
      <c r="F27" s="87">
        <f>E27*$B$12*$C$13</f>
        <v>1729.0723080165822</v>
      </c>
      <c r="G27" s="53">
        <f>H27/$H$13/$G$12</f>
        <v>0.6678564181807043</v>
      </c>
      <c r="H27" s="48">
        <f>F27+C27</f>
        <v>3139.1923080165825</v>
      </c>
    </row>
    <row r="28" spans="1:8" s="7" customFormat="1" ht="12.75" hidden="1">
      <c r="A28" s="18" t="s">
        <v>21</v>
      </c>
      <c r="B28" s="53">
        <f>B27*20%</f>
        <v>0.12000000000000002</v>
      </c>
      <c r="C28" s="48">
        <f>B28*$B$12*$C$13</f>
        <v>282.024</v>
      </c>
      <c r="D28" s="91"/>
      <c r="E28" s="109">
        <f>E27*20%</f>
        <v>0.14714256727228167</v>
      </c>
      <c r="F28" s="87">
        <f>E28*$B$12*$C$13</f>
        <v>345.8144616033164</v>
      </c>
      <c r="G28" s="53">
        <f>H28/$H$13/$G$12</f>
        <v>0.13357128363614082</v>
      </c>
      <c r="H28" s="48">
        <f>F28+C28</f>
        <v>627.8384616033163</v>
      </c>
    </row>
    <row r="29" spans="1:8" s="7" customFormat="1" ht="12.75" hidden="1">
      <c r="A29" s="18" t="s">
        <v>11</v>
      </c>
      <c r="B29" s="53">
        <v>0</v>
      </c>
      <c r="C29" s="48">
        <f>'[5]мат-лы год'!$O$72</f>
        <v>0</v>
      </c>
      <c r="D29" s="91"/>
      <c r="E29" s="109">
        <v>0</v>
      </c>
      <c r="F29" s="87">
        <f>'[7]мат-лы год'!$O$72</f>
        <v>0</v>
      </c>
      <c r="G29" s="53">
        <f>H29/$H$13/$G$12</f>
        <v>0</v>
      </c>
      <c r="H29" s="48">
        <f>F29+C29</f>
        <v>0</v>
      </c>
    </row>
    <row r="30" spans="1:8" ht="12.75" hidden="1">
      <c r="A30" s="18" t="s">
        <v>22</v>
      </c>
      <c r="B30" s="53">
        <f>'[1]МУП'!$X$63</f>
        <v>0.71</v>
      </c>
      <c r="C30" s="48">
        <f>B30*$B$12*$C$13</f>
        <v>1668.6419999999998</v>
      </c>
      <c r="D30" s="92"/>
      <c r="E30" s="109">
        <f>'[6]МУП'!$AB$72+'[6]МУП'!$AD$72+'[6]МУП'!$AH$72</f>
        <v>1.0550857786258958</v>
      </c>
      <c r="F30" s="87">
        <f>E30*$B$12*$C$13</f>
        <v>2479.6625969265806</v>
      </c>
      <c r="G30" s="53">
        <f>H30/$H$13/$G$12</f>
        <v>0.8825428893129479</v>
      </c>
      <c r="H30" s="48">
        <f>F30+C30</f>
        <v>4148.30459692658</v>
      </c>
    </row>
    <row r="31" spans="1:8" ht="13.5" customHeight="1">
      <c r="A31" s="29" t="s">
        <v>62</v>
      </c>
      <c r="B31" s="23"/>
      <c r="C31" s="47"/>
      <c r="D31" s="92">
        <v>291.56</v>
      </c>
      <c r="E31" s="110"/>
      <c r="F31" s="102"/>
      <c r="G31" s="102"/>
      <c r="H31" s="111"/>
    </row>
    <row r="32" spans="1:8" ht="13.5" customHeight="1" thickBot="1">
      <c r="A32" s="81" t="s">
        <v>60</v>
      </c>
      <c r="B32" s="23"/>
      <c r="C32" s="47"/>
      <c r="D32" s="92"/>
      <c r="E32" s="110"/>
      <c r="F32" s="102"/>
      <c r="G32" s="102"/>
      <c r="H32" s="111"/>
    </row>
    <row r="33" spans="1:8" ht="13.5" customHeight="1" hidden="1" thickBot="1">
      <c r="A33" s="22"/>
      <c r="B33" s="23"/>
      <c r="C33" s="47"/>
      <c r="D33" s="92"/>
      <c r="E33" s="110"/>
      <c r="F33" s="102"/>
      <c r="G33" s="102"/>
      <c r="H33" s="111"/>
    </row>
    <row r="34" spans="1:8" ht="13.5" customHeight="1" hidden="1">
      <c r="A34" s="22"/>
      <c r="B34" s="23"/>
      <c r="C34" s="47"/>
      <c r="D34" s="92"/>
      <c r="E34" s="110"/>
      <c r="F34" s="102"/>
      <c r="G34" s="102"/>
      <c r="H34" s="111"/>
    </row>
    <row r="35" spans="1:8" ht="13.5" customHeight="1" hidden="1">
      <c r="A35" s="22"/>
      <c r="B35" s="23"/>
      <c r="C35" s="47"/>
      <c r="D35" s="92"/>
      <c r="E35" s="110"/>
      <c r="F35" s="102"/>
      <c r="G35" s="102"/>
      <c r="H35" s="111"/>
    </row>
    <row r="36" spans="1:8" ht="13.5" customHeight="1" hidden="1" thickBot="1">
      <c r="A36" s="22"/>
      <c r="B36" s="23"/>
      <c r="C36" s="47"/>
      <c r="D36" s="93"/>
      <c r="E36" s="110"/>
      <c r="F36" s="102"/>
      <c r="G36" s="102"/>
      <c r="H36" s="111"/>
    </row>
    <row r="37" spans="1:8" ht="13.5" thickBot="1">
      <c r="A37" s="15" t="s">
        <v>4</v>
      </c>
      <c r="B37" s="68">
        <f>C37/B12/C13</f>
        <v>2.488</v>
      </c>
      <c r="C37" s="69">
        <f>SUM(C38:C41)</f>
        <v>5847.2976</v>
      </c>
      <c r="D37" s="94">
        <f>SUM(D38:D64)</f>
        <v>0</v>
      </c>
      <c r="E37" s="112">
        <f>F37/E12/F13</f>
        <v>3.3377618081603253</v>
      </c>
      <c r="F37" s="88">
        <f>SUM(F38:F41)</f>
        <v>7844.407801538397</v>
      </c>
      <c r="G37" s="123">
        <f>H37/G12/H13</f>
        <v>2.9128809040801626</v>
      </c>
      <c r="H37" s="124">
        <f>SUM(H38:H41)</f>
        <v>13691.705401538396</v>
      </c>
    </row>
    <row r="38" spans="1:8" ht="12.75" hidden="1">
      <c r="A38" s="18" t="s">
        <v>3</v>
      </c>
      <c r="B38" s="53">
        <f>'[1]МУП'!$AH$63</f>
        <v>1.04</v>
      </c>
      <c r="C38" s="48">
        <f>B38*$B$12*$C$13</f>
        <v>2444.208</v>
      </c>
      <c r="D38" s="90"/>
      <c r="E38" s="109">
        <f>'[6]МУП'!$AZ$72</f>
        <v>1.2671355712236911</v>
      </c>
      <c r="F38" s="87">
        <f>E38*$B$12*$C$13</f>
        <v>2978.022019489919</v>
      </c>
      <c r="G38" s="53">
        <f>H38/$H$13/$G$12</f>
        <v>1.1535677856118456</v>
      </c>
      <c r="H38" s="48">
        <f>F38+C38</f>
        <v>5422.230019489919</v>
      </c>
    </row>
    <row r="39" spans="1:8" s="7" customFormat="1" ht="12.75" hidden="1">
      <c r="A39" s="18" t="s">
        <v>21</v>
      </c>
      <c r="B39" s="53">
        <f>B38*20%</f>
        <v>0.20800000000000002</v>
      </c>
      <c r="C39" s="48">
        <f>B39*$B$12*$C$13</f>
        <v>488.8416</v>
      </c>
      <c r="D39" s="91"/>
      <c r="E39" s="109">
        <f>E38*20%</f>
        <v>0.25342711424473824</v>
      </c>
      <c r="F39" s="87">
        <f>E39*$B$12*$C$13</f>
        <v>595.6044038979838</v>
      </c>
      <c r="G39" s="53">
        <f>H39/$H$13/$G$12</f>
        <v>0.23071355712236916</v>
      </c>
      <c r="H39" s="48">
        <f>F39+C39</f>
        <v>1084.446003897984</v>
      </c>
    </row>
    <row r="40" spans="1:8" s="7" customFormat="1" ht="12.75" hidden="1">
      <c r="A40" s="18" t="s">
        <v>11</v>
      </c>
      <c r="B40" s="53">
        <f>C40/C13/B12</f>
        <v>0</v>
      </c>
      <c r="C40" s="48">
        <f>'[5]мат-лы год'!$P$72</f>
        <v>0</v>
      </c>
      <c r="D40" s="91"/>
      <c r="E40" s="109">
        <f>F40/F13/E12</f>
        <v>0</v>
      </c>
      <c r="F40" s="87">
        <f>'[7]мат-лы год'!$P$72</f>
        <v>0</v>
      </c>
      <c r="G40" s="53">
        <f>H40/$H$13/$G$12</f>
        <v>0</v>
      </c>
      <c r="H40" s="48">
        <f>F40+C40</f>
        <v>0</v>
      </c>
    </row>
    <row r="41" spans="1:8" ht="12.75" hidden="1">
      <c r="A41" s="18" t="s">
        <v>22</v>
      </c>
      <c r="B41" s="53">
        <f>'[1]МУП'!$AN$63</f>
        <v>1.24</v>
      </c>
      <c r="C41" s="48">
        <f>B41*$B$12*$C$13</f>
        <v>2914.2479999999996</v>
      </c>
      <c r="D41" s="92"/>
      <c r="E41" s="109">
        <f>'[6]МУП'!$BF$72+'[6]МУП'!$BH$72+'[6]МУП'!$BL$72</f>
        <v>1.8171991226918958</v>
      </c>
      <c r="F41" s="87">
        <f>E41*$B$12*$C$13</f>
        <v>4270.781378150494</v>
      </c>
      <c r="G41" s="53">
        <f>H41/$H$13/$G$12</f>
        <v>1.528599561345948</v>
      </c>
      <c r="H41" s="48">
        <f>F41+C41</f>
        <v>7185.029378150493</v>
      </c>
    </row>
    <row r="42" spans="1:8" ht="12.75">
      <c r="A42" s="132" t="s">
        <v>13</v>
      </c>
      <c r="B42" s="133"/>
      <c r="C42" s="134"/>
      <c r="D42" s="92"/>
      <c r="E42" s="113"/>
      <c r="F42" s="103"/>
      <c r="G42" s="103"/>
      <c r="H42" s="114"/>
    </row>
    <row r="43" spans="1:8" ht="12.75">
      <c r="A43" s="135" t="s">
        <v>63</v>
      </c>
      <c r="B43" s="136"/>
      <c r="C43" s="137"/>
      <c r="D43" s="92"/>
      <c r="E43" s="113"/>
      <c r="F43" s="103"/>
      <c r="G43" s="103"/>
      <c r="H43" s="114"/>
    </row>
    <row r="44" spans="1:8" ht="12.75">
      <c r="A44" s="122" t="s">
        <v>64</v>
      </c>
      <c r="B44" s="33"/>
      <c r="C44" s="46"/>
      <c r="D44" s="92"/>
      <c r="E44" s="113"/>
      <c r="F44" s="103"/>
      <c r="G44" s="103"/>
      <c r="H44" s="114"/>
    </row>
    <row r="45" spans="1:8" ht="12.75">
      <c r="A45" s="82" t="s">
        <v>58</v>
      </c>
      <c r="B45" s="33"/>
      <c r="C45" s="46"/>
      <c r="D45" s="92"/>
      <c r="E45" s="32"/>
      <c r="F45" s="104"/>
      <c r="G45" s="104"/>
      <c r="H45" s="115"/>
    </row>
    <row r="46" spans="1:8" ht="12.75">
      <c r="A46" s="83" t="s">
        <v>61</v>
      </c>
      <c r="B46" s="33"/>
      <c r="C46" s="46"/>
      <c r="D46" s="92"/>
      <c r="E46" s="32"/>
      <c r="F46" s="104"/>
      <c r="G46" s="104"/>
      <c r="H46" s="115"/>
    </row>
    <row r="47" spans="1:8" ht="12.75" hidden="1">
      <c r="A47" s="83"/>
      <c r="B47" s="33"/>
      <c r="C47" s="46"/>
      <c r="D47" s="92"/>
      <c r="E47" s="32"/>
      <c r="F47" s="104"/>
      <c r="G47" s="104"/>
      <c r="H47" s="115"/>
    </row>
    <row r="48" spans="1:8" ht="12.75" hidden="1">
      <c r="A48" s="83"/>
      <c r="B48" s="33"/>
      <c r="C48" s="46"/>
      <c r="D48" s="92"/>
      <c r="E48" s="32"/>
      <c r="F48" s="104"/>
      <c r="G48" s="104"/>
      <c r="H48" s="115"/>
    </row>
    <row r="49" spans="1:8" ht="12.75" hidden="1">
      <c r="A49" s="32"/>
      <c r="B49" s="33"/>
      <c r="C49" s="46"/>
      <c r="D49" s="92"/>
      <c r="E49" s="32"/>
      <c r="F49" s="104"/>
      <c r="G49" s="104"/>
      <c r="H49" s="115"/>
    </row>
    <row r="50" spans="1:8" ht="12.75" hidden="1">
      <c r="A50" s="132" t="s">
        <v>14</v>
      </c>
      <c r="B50" s="133"/>
      <c r="C50" s="134"/>
      <c r="D50" s="92"/>
      <c r="E50" s="113"/>
      <c r="F50" s="103"/>
      <c r="G50" s="103"/>
      <c r="H50" s="114"/>
    </row>
    <row r="51" spans="1:8" ht="12.75" hidden="1">
      <c r="A51" s="135" t="s">
        <v>28</v>
      </c>
      <c r="B51" s="136"/>
      <c r="C51" s="137"/>
      <c r="D51" s="92"/>
      <c r="E51" s="113"/>
      <c r="F51" s="103"/>
      <c r="G51" s="103"/>
      <c r="H51" s="114"/>
    </row>
    <row r="52" spans="1:8" ht="12.75" hidden="1">
      <c r="A52" s="32"/>
      <c r="B52" s="33"/>
      <c r="C52" s="46"/>
      <c r="D52" s="92"/>
      <c r="E52" s="32"/>
      <c r="F52" s="104"/>
      <c r="G52" s="104"/>
      <c r="H52" s="115"/>
    </row>
    <row r="53" spans="1:8" ht="12.75" hidden="1">
      <c r="A53" s="32"/>
      <c r="B53" s="33"/>
      <c r="C53" s="46"/>
      <c r="D53" s="92"/>
      <c r="E53" s="32"/>
      <c r="F53" s="104"/>
      <c r="G53" s="104"/>
      <c r="H53" s="115"/>
    </row>
    <row r="54" spans="1:8" ht="12.75" hidden="1">
      <c r="A54" s="132" t="s">
        <v>30</v>
      </c>
      <c r="B54" s="133"/>
      <c r="C54" s="134"/>
      <c r="D54" s="92"/>
      <c r="E54" s="113"/>
      <c r="F54" s="103"/>
      <c r="G54" s="103"/>
      <c r="H54" s="114"/>
    </row>
    <row r="55" spans="1:8" s="31" customFormat="1" ht="12.75" hidden="1">
      <c r="A55" s="50"/>
      <c r="B55" s="30"/>
      <c r="C55" s="51"/>
      <c r="D55" s="95"/>
      <c r="E55" s="29"/>
      <c r="F55" s="105"/>
      <c r="G55" s="105"/>
      <c r="H55" s="116"/>
    </row>
    <row r="56" spans="1:8" s="31" customFormat="1" ht="12.75" hidden="1">
      <c r="A56" s="29"/>
      <c r="B56" s="30"/>
      <c r="C56" s="51"/>
      <c r="D56" s="95"/>
      <c r="E56" s="29"/>
      <c r="F56" s="105"/>
      <c r="G56" s="105"/>
      <c r="H56" s="116"/>
    </row>
    <row r="57" spans="1:8" s="31" customFormat="1" ht="12.75" hidden="1">
      <c r="A57" s="29"/>
      <c r="B57" s="30"/>
      <c r="C57" s="51"/>
      <c r="D57" s="95"/>
      <c r="E57" s="29"/>
      <c r="F57" s="105"/>
      <c r="G57" s="105"/>
      <c r="H57" s="116"/>
    </row>
    <row r="58" spans="1:8" ht="12.75" hidden="1">
      <c r="A58" s="135"/>
      <c r="B58" s="136"/>
      <c r="C58" s="137"/>
      <c r="D58" s="92"/>
      <c r="E58" s="113"/>
      <c r="F58" s="103"/>
      <c r="G58" s="103"/>
      <c r="H58" s="114"/>
    </row>
    <row r="59" spans="1:8" ht="12.75" hidden="1">
      <c r="A59" s="135"/>
      <c r="B59" s="136"/>
      <c r="C59" s="137"/>
      <c r="D59" s="92"/>
      <c r="E59" s="113"/>
      <c r="F59" s="103"/>
      <c r="G59" s="103"/>
      <c r="H59" s="114"/>
    </row>
    <row r="60" spans="1:8" ht="12.75">
      <c r="A60" s="141" t="s">
        <v>15</v>
      </c>
      <c r="B60" s="142"/>
      <c r="C60" s="134"/>
      <c r="D60" s="92"/>
      <c r="E60" s="113"/>
      <c r="F60" s="103"/>
      <c r="G60" s="103"/>
      <c r="H60" s="114"/>
    </row>
    <row r="61" spans="1:8" ht="13.5" thickBot="1">
      <c r="A61" s="28" t="s">
        <v>59</v>
      </c>
      <c r="B61" s="27"/>
      <c r="C61" s="49"/>
      <c r="D61" s="92"/>
      <c r="E61" s="85"/>
      <c r="F61" s="106"/>
      <c r="G61" s="106"/>
      <c r="H61" s="117"/>
    </row>
    <row r="62" spans="1:8" ht="12.75" hidden="1">
      <c r="A62" s="28"/>
      <c r="B62" s="27"/>
      <c r="C62" s="49"/>
      <c r="D62" s="92"/>
      <c r="E62" s="85"/>
      <c r="F62" s="106"/>
      <c r="G62" s="106"/>
      <c r="H62" s="117"/>
    </row>
    <row r="63" spans="1:8" ht="12.75" hidden="1">
      <c r="A63" s="28"/>
      <c r="B63" s="27"/>
      <c r="C63" s="49"/>
      <c r="D63" s="92"/>
      <c r="E63" s="85"/>
      <c r="F63" s="106"/>
      <c r="G63" s="106"/>
      <c r="H63" s="117"/>
    </row>
    <row r="64" spans="1:8" ht="12.75" hidden="1">
      <c r="A64" s="129"/>
      <c r="B64" s="130"/>
      <c r="C64" s="131"/>
      <c r="D64" s="93"/>
      <c r="E64" s="113"/>
      <c r="F64" s="103"/>
      <c r="G64" s="103"/>
      <c r="H64" s="114"/>
    </row>
    <row r="65" spans="1:8" ht="13.5" hidden="1" thickBot="1">
      <c r="A65" s="63"/>
      <c r="B65" s="64"/>
      <c r="C65" s="65"/>
      <c r="D65" s="96"/>
      <c r="E65" s="32"/>
      <c r="F65" s="104"/>
      <c r="G65" s="104"/>
      <c r="H65" s="115"/>
    </row>
    <row r="66" spans="1:8" ht="13.5" thickBot="1">
      <c r="A66" s="15" t="s">
        <v>5</v>
      </c>
      <c r="B66" s="68">
        <f>C66/B12/C13</f>
        <v>3.884939614698981</v>
      </c>
      <c r="C66" s="69">
        <f>SUM(C67:C70)</f>
        <v>9130.385082465546</v>
      </c>
      <c r="D66" s="97">
        <f>SUM(C66)</f>
        <v>9130.385082465546</v>
      </c>
      <c r="E66" s="112">
        <f>F66/E12/F13</f>
        <v>5.203971840979916</v>
      </c>
      <c r="F66" s="88">
        <f>SUM(F67:F70)</f>
        <v>12230.374620670998</v>
      </c>
      <c r="G66" s="123">
        <f>H66/G12/H13</f>
        <v>4.544455727839448</v>
      </c>
      <c r="H66" s="124">
        <f>SUM(H67:H70)</f>
        <v>21360.759703136544</v>
      </c>
    </row>
    <row r="67" spans="1:8" ht="12.75" hidden="1">
      <c r="A67" s="18" t="s">
        <v>23</v>
      </c>
      <c r="B67" s="53">
        <f>'[3]МУП'!$BC$64</f>
        <v>0.9978846841266116</v>
      </c>
      <c r="C67" s="48">
        <f>B67*$B$12*$C$13+2500</f>
        <v>4845.228584634362</v>
      </c>
      <c r="D67" s="90"/>
      <c r="E67" s="109">
        <f>'[6]МУП'!$BW$72</f>
        <v>1.2516748366212378</v>
      </c>
      <c r="F67" s="87">
        <f>E67*$B$12*$C$13+2500</f>
        <v>5441.6862010272325</v>
      </c>
      <c r="G67" s="53">
        <f>H67/$H$13/$G$12</f>
        <v>2.1885190166074366</v>
      </c>
      <c r="H67" s="48">
        <f>F67+C67</f>
        <v>10286.914785661595</v>
      </c>
    </row>
    <row r="68" spans="1:8" ht="12.75" hidden="1">
      <c r="A68" s="18" t="s">
        <v>21</v>
      </c>
      <c r="B68" s="53">
        <f>B67*20%</f>
        <v>0.19957693682532232</v>
      </c>
      <c r="C68" s="48">
        <f>C67*26.2%</f>
        <v>1269.449889174203</v>
      </c>
      <c r="D68" s="92"/>
      <c r="E68" s="109">
        <f>E67*20%</f>
        <v>0.2503349673242476</v>
      </c>
      <c r="F68" s="87">
        <f>F67*26.2%</f>
        <v>1425.7217846691349</v>
      </c>
      <c r="G68" s="53">
        <f>H68/$H$13/$G$12</f>
        <v>0.5733919823511484</v>
      </c>
      <c r="H68" s="48">
        <f>F68+C68</f>
        <v>2695.171673843338</v>
      </c>
    </row>
    <row r="69" spans="1:8" ht="12.75" hidden="1">
      <c r="A69" s="18" t="s">
        <v>11</v>
      </c>
      <c r="B69" s="53">
        <f>C69/C13/B12</f>
        <v>0.04477217368409026</v>
      </c>
      <c r="C69" s="48">
        <f>'[5]мат-лы год'!$Q$72</f>
        <v>105.22356259234893</v>
      </c>
      <c r="D69" s="92"/>
      <c r="E69" s="109">
        <f>F69/F13/E12</f>
        <v>0.4925249093635005</v>
      </c>
      <c r="F69" s="87">
        <f>'[7]мат-лы год'!$Q$72+952.99</f>
        <v>1157.5320419860989</v>
      </c>
      <c r="G69" s="53">
        <f>H69/$H$13/$G$12</f>
        <v>0.2686485415237954</v>
      </c>
      <c r="H69" s="48">
        <f>F69+C69</f>
        <v>1262.755604578448</v>
      </c>
    </row>
    <row r="70" spans="1:8" ht="12.75" hidden="1">
      <c r="A70" s="18" t="s">
        <v>22</v>
      </c>
      <c r="B70" s="53">
        <f>'[3]МУП'!$BJ$64</f>
        <v>1.238398028280415</v>
      </c>
      <c r="C70" s="48">
        <f>B70*$B$12*$C$13</f>
        <v>2910.4830460646313</v>
      </c>
      <c r="D70" s="92"/>
      <c r="E70" s="109">
        <f>'[6]МУП'!$CD$72+'[6]МУП'!$CF$72+'[6]МУП'!$CJ$72</f>
        <v>1.7893943464337219</v>
      </c>
      <c r="F70" s="87">
        <f>E70*$B$12*$C$13</f>
        <v>4205.434592988533</v>
      </c>
      <c r="G70" s="53">
        <f>H70/$H$13/$G$12</f>
        <v>1.5138961873570684</v>
      </c>
      <c r="H70" s="48">
        <f>F70+C70</f>
        <v>7115.917639053165</v>
      </c>
    </row>
    <row r="71" spans="1:8" ht="12.75">
      <c r="A71" s="129" t="s">
        <v>16</v>
      </c>
      <c r="B71" s="130"/>
      <c r="C71" s="131"/>
      <c r="D71" s="92"/>
      <c r="E71" s="113"/>
      <c r="F71" s="103"/>
      <c r="G71" s="103"/>
      <c r="H71" s="114"/>
    </row>
    <row r="72" spans="1:8" ht="12.75">
      <c r="A72" s="129" t="s">
        <v>17</v>
      </c>
      <c r="B72" s="130"/>
      <c r="C72" s="131"/>
      <c r="D72" s="92"/>
      <c r="E72" s="113"/>
      <c r="F72" s="103"/>
      <c r="G72" s="103"/>
      <c r="H72" s="114"/>
    </row>
    <row r="73" spans="1:8" ht="12.75">
      <c r="A73" s="129" t="s">
        <v>18</v>
      </c>
      <c r="B73" s="130"/>
      <c r="C73" s="131"/>
      <c r="D73" s="92"/>
      <c r="E73" s="113"/>
      <c r="F73" s="103"/>
      <c r="G73" s="103"/>
      <c r="H73" s="114"/>
    </row>
    <row r="74" spans="1:8" ht="12.75">
      <c r="A74" s="58" t="s">
        <v>32</v>
      </c>
      <c r="B74" s="59"/>
      <c r="C74" s="60"/>
      <c r="D74" s="92"/>
      <c r="E74" s="32"/>
      <c r="F74" s="104"/>
      <c r="G74" s="104"/>
      <c r="H74" s="115"/>
    </row>
    <row r="75" spans="1:8" ht="13.5" customHeight="1">
      <c r="A75" s="58" t="s">
        <v>33</v>
      </c>
      <c r="B75" s="59"/>
      <c r="C75" s="60"/>
      <c r="D75" s="92"/>
      <c r="E75" s="32"/>
      <c r="F75" s="104"/>
      <c r="G75" s="104"/>
      <c r="H75" s="115"/>
    </row>
    <row r="76" spans="1:8" ht="12.75">
      <c r="A76" s="58" t="s">
        <v>34</v>
      </c>
      <c r="B76" s="59"/>
      <c r="C76" s="60"/>
      <c r="D76" s="92"/>
      <c r="E76" s="32"/>
      <c r="F76" s="104"/>
      <c r="G76" s="104"/>
      <c r="H76" s="115"/>
    </row>
    <row r="77" spans="1:8" ht="13.5" thickBot="1">
      <c r="A77" s="138" t="s">
        <v>65</v>
      </c>
      <c r="B77" s="139"/>
      <c r="C77" s="140"/>
      <c r="D77" s="92"/>
      <c r="E77" s="118"/>
      <c r="F77" s="119"/>
      <c r="G77" s="119"/>
      <c r="H77" s="120"/>
    </row>
    <row r="78" spans="1:8" s="1" customFormat="1" ht="13.5" thickBot="1">
      <c r="A78" s="17" t="s">
        <v>1</v>
      </c>
      <c r="B78" s="16">
        <f>B15+B16+B25</f>
        <v>11.189629262397048</v>
      </c>
      <c r="C78" s="45">
        <f>C25+C16+C15</f>
        <v>26297.866692485542</v>
      </c>
      <c r="D78" s="36"/>
      <c r="E78" s="100">
        <f>E15+E16+E25</f>
        <v>12.892168214941652</v>
      </c>
      <c r="F78" s="101">
        <f>F25+F16+F15</f>
        <v>30299.173738755875</v>
      </c>
      <c r="G78" s="100">
        <f>G15+G16+G25</f>
        <v>12.040898738669352</v>
      </c>
      <c r="H78" s="101">
        <f>H25+H16+H15</f>
        <v>56597.04043124141</v>
      </c>
    </row>
    <row r="79" spans="1:8" ht="12.75" hidden="1">
      <c r="A79" s="5"/>
      <c r="B79" s="6"/>
      <c r="C79" s="5"/>
      <c r="E79" s="6"/>
      <c r="F79" s="5"/>
      <c r="G79" s="6"/>
      <c r="H79" s="5"/>
    </row>
    <row r="80" spans="1:8" s="1" customFormat="1" ht="12.75" hidden="1">
      <c r="A80" s="4" t="s">
        <v>1</v>
      </c>
      <c r="B80" s="2" t="e">
        <f>SUM(B81:B82)</f>
        <v>#DIV/0!</v>
      </c>
      <c r="C80" s="2">
        <f>SUM(C81:C82)</f>
        <v>30674.006584634364</v>
      </c>
      <c r="E80" s="2" t="e">
        <f>SUM(E81:E82)</f>
        <v>#DIV/0!</v>
      </c>
      <c r="F80" s="2">
        <f>SUM(F81:F82)</f>
        <v>32123.230528533735</v>
      </c>
      <c r="G80" s="2" t="e">
        <f>SUM(G81:G82)</f>
        <v>#DIV/0!</v>
      </c>
      <c r="H80" s="2">
        <f>SUM(H81:H82)</f>
        <v>40822.7871131681</v>
      </c>
    </row>
    <row r="81" spans="1:8" ht="12.75" hidden="1">
      <c r="A81" s="3" t="s">
        <v>6</v>
      </c>
      <c r="B81" s="2" t="e">
        <f>C81/B20</f>
        <v>#DIV/0!</v>
      </c>
      <c r="C81" s="2">
        <f>C27+C38+C67</f>
        <v>8699.556584634363</v>
      </c>
      <c r="E81" s="2" t="e">
        <f>F81/E20</f>
        <v>#DIV/0!</v>
      </c>
      <c r="F81" s="2">
        <f>F27+F38+F67</f>
        <v>10148.780528533734</v>
      </c>
      <c r="G81" s="2" t="e">
        <f>H81/G20</f>
        <v>#DIV/0!</v>
      </c>
      <c r="H81" s="2">
        <f>H27+H38+H67</f>
        <v>18848.337113168098</v>
      </c>
    </row>
    <row r="82" spans="1:8" ht="12.75" hidden="1">
      <c r="A82" s="3" t="s">
        <v>7</v>
      </c>
      <c r="B82" s="2" t="e">
        <f>C82/B20</f>
        <v>#DIV/0!</v>
      </c>
      <c r="C82" s="2">
        <v>21974.45</v>
      </c>
      <c r="E82" s="2" t="e">
        <f>F82/E20</f>
        <v>#DIV/0!</v>
      </c>
      <c r="F82" s="2">
        <v>21974.45</v>
      </c>
      <c r="G82" s="2" t="e">
        <f>H82/G20</f>
        <v>#DIV/0!</v>
      </c>
      <c r="H82" s="2">
        <v>21974.45</v>
      </c>
    </row>
    <row r="83" spans="1:8" ht="12.75" hidden="1">
      <c r="A83" s="3"/>
      <c r="B83" s="3"/>
      <c r="C83" s="3"/>
      <c r="E83" s="3"/>
      <c r="F83" s="3"/>
      <c r="G83" s="3"/>
      <c r="H83" s="3"/>
    </row>
    <row r="84" spans="1:8" ht="12.75" hidden="1">
      <c r="A84" s="3"/>
      <c r="B84" s="3"/>
      <c r="C84" s="3"/>
      <c r="E84" s="3"/>
      <c r="F84" s="3"/>
      <c r="G84" s="3"/>
      <c r="H84" s="3"/>
    </row>
    <row r="85" spans="1:8" ht="12.75" hidden="1">
      <c r="A85" s="3" t="s">
        <v>9</v>
      </c>
      <c r="B85" s="3">
        <v>11.67</v>
      </c>
      <c r="C85" s="3"/>
      <c r="E85" s="3">
        <v>11.67</v>
      </c>
      <c r="F85" s="3"/>
      <c r="G85" s="3">
        <v>11.67</v>
      </c>
      <c r="H85" s="3"/>
    </row>
    <row r="86" spans="1:8" ht="12.75" hidden="1">
      <c r="A86" s="3" t="s">
        <v>8</v>
      </c>
      <c r="B86" s="3">
        <v>1.7</v>
      </c>
      <c r="C86" s="3"/>
      <c r="E86" s="3">
        <v>1.7</v>
      </c>
      <c r="F86" s="3"/>
      <c r="G86" s="3">
        <v>1.7</v>
      </c>
      <c r="H86" s="3"/>
    </row>
    <row r="87" spans="1:8" ht="12.75" hidden="1">
      <c r="A87" s="3" t="s">
        <v>0</v>
      </c>
      <c r="B87" s="2">
        <v>8.82</v>
      </c>
      <c r="C87" s="2"/>
      <c r="E87" s="2">
        <v>8.82</v>
      </c>
      <c r="F87" s="2"/>
      <c r="G87" s="2">
        <v>8.82</v>
      </c>
      <c r="H87" s="2"/>
    </row>
    <row r="88" spans="1:8" ht="12.75" hidden="1">
      <c r="A88" s="3" t="s">
        <v>10</v>
      </c>
      <c r="B88" s="2">
        <f>B85-B86-B87</f>
        <v>1.1500000000000004</v>
      </c>
      <c r="C88" s="2"/>
      <c r="E88" s="2">
        <f>E85-E86-E87</f>
        <v>1.1500000000000004</v>
      </c>
      <c r="F88" s="2"/>
      <c r="G88" s="2">
        <f>G85-G86-G87</f>
        <v>1.1500000000000004</v>
      </c>
      <c r="H88" s="2"/>
    </row>
    <row r="90" spans="1:8" ht="15">
      <c r="A90" s="11" t="s">
        <v>55</v>
      </c>
      <c r="B90" s="11"/>
      <c r="C90" s="43"/>
      <c r="E90" s="11"/>
      <c r="F90" s="43"/>
      <c r="G90" s="11"/>
      <c r="H90" s="43">
        <f>G6-H78+G11</f>
        <v>9440.98956875861</v>
      </c>
    </row>
    <row r="91" ht="24.75" customHeight="1">
      <c r="A91" s="21"/>
    </row>
    <row r="93" spans="1:8" ht="12.75">
      <c r="A93" s="1" t="s">
        <v>20</v>
      </c>
      <c r="B93" s="1"/>
      <c r="C93" s="1"/>
      <c r="E93" s="1"/>
      <c r="F93" s="1"/>
      <c r="G93" s="1"/>
      <c r="H93" s="1" t="s">
        <v>44</v>
      </c>
    </row>
    <row r="94" spans="1:8" ht="12.75">
      <c r="A94" s="1"/>
      <c r="C94" s="1" t="s">
        <v>44</v>
      </c>
      <c r="F94" s="1" t="s">
        <v>44</v>
      </c>
      <c r="H94" s="1"/>
    </row>
    <row r="95" spans="3:8" ht="12.75">
      <c r="C95" s="1"/>
      <c r="F95" s="1"/>
      <c r="H95" s="1"/>
    </row>
    <row r="96" spans="3:8" ht="12.75">
      <c r="C96" s="1"/>
      <c r="F96" s="1"/>
      <c r="H96" s="1"/>
    </row>
    <row r="97" spans="1:8" ht="12.75">
      <c r="A97" s="1" t="s">
        <v>24</v>
      </c>
      <c r="C97" s="1"/>
      <c r="F97" s="1"/>
      <c r="H97" s="1" t="s">
        <v>29</v>
      </c>
    </row>
    <row r="98" spans="1:6" ht="12.75">
      <c r="A98" s="1"/>
      <c r="C98" s="1" t="s">
        <v>29</v>
      </c>
      <c r="F98" s="1" t="s">
        <v>29</v>
      </c>
    </row>
  </sheetData>
  <sheetProtection/>
  <mergeCells count="17">
    <mergeCell ref="A77:C77"/>
    <mergeCell ref="A73:C73"/>
    <mergeCell ref="A51:C51"/>
    <mergeCell ref="A54:C54"/>
    <mergeCell ref="A71:C71"/>
    <mergeCell ref="A72:C72"/>
    <mergeCell ref="A58:C58"/>
    <mergeCell ref="A59:C59"/>
    <mergeCell ref="A60:C60"/>
    <mergeCell ref="E4:F4"/>
    <mergeCell ref="G4:H4"/>
    <mergeCell ref="A1:H3"/>
    <mergeCell ref="B4:C4"/>
    <mergeCell ref="A64:C64"/>
    <mergeCell ref="A50:C50"/>
    <mergeCell ref="A42:C42"/>
    <mergeCell ref="A43:C43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2012-03-12T06:38:16Z</cp:lastPrinted>
  <dcterms:created xsi:type="dcterms:W3CDTF">1996-10-08T23:32:33Z</dcterms:created>
  <dcterms:modified xsi:type="dcterms:W3CDTF">2013-05-17T07:49:28Z</dcterms:modified>
  <cp:category/>
  <cp:version/>
  <cp:contentType/>
  <cp:contentStatus/>
</cp:coreProperties>
</file>