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5" windowWidth="13365" windowHeight="975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8" i="1" l="1"/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11" i="1" l="1"/>
  <c r="E21" i="1" l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D14" i="1" l="1"/>
  <c r="E15" i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<sst xmlns="http://schemas.openxmlformats.org/spreadsheetml/2006/main" count="64" uniqueCount="63">
  <si>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</si>
  <si>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</si>
  <si>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</si>
  <si>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</si>
  <si>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</si>
  <si>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</si>
  <si>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</si>
  <si>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</si>
  <si>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</si>
  <si>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</si>
  <si>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</si>
  <si>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</si>
  <si>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</si>
  <si>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</si>
  <si>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</si>
  <si>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</si>
  <si>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</si>
  <si>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</si>
  <si>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</si>
  <si>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</si>
  <si>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</si>
  <si>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</si>
  <si>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</si>
  <si>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</si>
  <si>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</si>
  <si>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</si>
  <si>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</si>
  <si>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</si>
  <si>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</si>
  <si>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</si>
  <si>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</si>
  <si>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</si>
  <si>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</si>
  <si>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</si>
  <si>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</si>
  <si>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</si>
  <si>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</si>
  <si>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</si>
  <si>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</si>
  <si>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</si>
  <si>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</si>
  <si>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</si>
  <si>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</si>
  <si>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</si>
  <si>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</si>
  <si>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</si>
  <si>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</si>
  <si>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</si>
  <si>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</si>
  <si>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</si>
  <si>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</si>
  <si>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</si>
  <si>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</si>
  <si>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</si>
  <si>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</si>
  <si>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</si>
  <si>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ОАО "Теплосеть"</t>
  </si>
  <si>
    <t>Обслуживание ОДПУ</t>
  </si>
  <si>
    <t>Доходы по содержанию и техническому обслуживанию</t>
  </si>
  <si>
    <t>Поступления от провайдеров за размещение оборудования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</si>
  <si>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Зоотехнический 11</t>
  </si>
  <si>
    <t>Приложение на 8  листах</t>
  </si>
  <si>
    <t>Налог на доходы (УСН) по строке электроэнергия, провайдеры, резервный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</si>
</sst>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26">
          <cell r="O26">
            <v>381366.81</v>
          </cell>
          <cell r="Q26">
            <v>367775.63</v>
          </cell>
          <cell r="W26">
            <v>51334.2</v>
          </cell>
        </row>
      </sheetData>
      <sheetData sheetId="1">
        <row r="26">
          <cell r="AA26">
            <v>251141.41000000009</v>
          </cell>
          <cell r="AE26">
            <v>206427.49</v>
          </cell>
          <cell r="AF26">
            <v>7796.61</v>
          </cell>
          <cell r="AG26">
            <v>21693.61</v>
          </cell>
        </row>
      </sheetData>
      <sheetData sheetId="2"/>
      <sheetData sheetId="3">
        <row r="42">
          <cell r="C42">
            <v>2254.1999999999998</v>
          </cell>
          <cell r="Q42">
            <v>7123.0589999999993</v>
          </cell>
          <cell r="AN42">
            <v>2900</v>
          </cell>
          <cell r="AZ42">
            <v>0</v>
          </cell>
          <cell r="BN42">
            <v>1157.7571199999998</v>
          </cell>
        </row>
      </sheetData>
      <sheetData sheetId="4"/>
      <sheetData sheetId="5"/>
      <sheetData sheetId="6"/>
      <sheetData sheetId="7"/>
      <sheetData sheetId="8">
        <row r="42">
          <cell r="E42">
            <v>1785.72</v>
          </cell>
          <cell r="H42">
            <v>67355.495999999999</v>
          </cell>
          <cell r="J42">
            <v>15091.975600000002</v>
          </cell>
          <cell r="Q42">
            <v>39859.188999999998</v>
          </cell>
          <cell r="X42">
            <v>2398.59</v>
          </cell>
          <cell r="AE42">
            <v>78820.509999999995</v>
          </cell>
          <cell r="AL42">
            <v>165577.35999999999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6" zoomScaleSheetLayoutView="75" workbookViewId="0">
      <selection activeCell="K28" sqref="K28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68" t="s">
        <v>60</v>
      </c>
      <c r="C1" s="68"/>
      <c r="D1" s="68"/>
      <c r="E1" s="68"/>
      <c r="F1" s="68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6" t="s">
        <v>1</v>
      </c>
      <c r="C3" s="77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8" t="s">
        <v>5</v>
      </c>
      <c r="C4" s="79"/>
      <c r="D4" s="9">
        <f>'[1]Начисление ТО'!$O$26</f>
        <v>381366.81</v>
      </c>
      <c r="E4" s="10">
        <f>'[1]Начисление ТО'!$Q$26+'[1]Начисление ТО'!$V$26</f>
        <v>367775.63</v>
      </c>
      <c r="F4" s="66">
        <f>'[1]Начисление ТО'!$W$26</f>
        <v>51334.2</v>
      </c>
    </row>
    <row r="5" spans="1:8" s="8" customFormat="1" ht="16.5" customHeight="1" thickBot="1" x14ac:dyDescent="0.25">
      <c r="A5" s="4"/>
      <c r="B5" s="80" t="s">
        <v>6</v>
      </c>
      <c r="C5" s="81"/>
      <c r="D5" s="11">
        <f>'[1]Начисление Эл.Эн'!$AA$26</f>
        <v>251141.41000000009</v>
      </c>
      <c r="E5" s="12">
        <f>'[1]Начисление Эл.Эн'!$AE$26+'[1]Начисление Эл.Эн'!$AF$26</f>
        <v>214224.09999999998</v>
      </c>
      <c r="F5" s="13">
        <f>'[1]Начисление Эл.Эн'!$AG$26</f>
        <v>21693.61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69" t="s">
        <v>7</v>
      </c>
      <c r="C7" s="69"/>
      <c r="D7" s="65">
        <f>[1]Подрядчики!$C$42</f>
        <v>2254.1999999999998</v>
      </c>
      <c r="E7" s="17"/>
      <c r="F7" s="18"/>
    </row>
    <row r="8" spans="1:8" s="19" customFormat="1" ht="27.75" hidden="1" customHeight="1" outlineLevel="1" x14ac:dyDescent="0.2">
      <c r="A8" s="14"/>
      <c r="B8" s="70" t="s">
        <v>33</v>
      </c>
      <c r="C8" s="70"/>
      <c r="D8" s="34">
        <f>[1]ОСТАТОК!$D$42</f>
        <v>0</v>
      </c>
      <c r="E8" s="35" t="s">
        <v>0</v>
      </c>
      <c r="F8" s="18"/>
    </row>
    <row r="9" spans="1:8" s="20" customFormat="1" ht="14.25" customHeight="1" collapsed="1" thickBot="1" x14ac:dyDescent="0.25"/>
    <row r="10" spans="1:8" s="21" customFormat="1" ht="14.25" customHeight="1" thickBot="1" x14ac:dyDescent="0.25">
      <c r="A10" s="62" t="s">
        <v>30</v>
      </c>
      <c r="B10" s="72" t="s">
        <v>9</v>
      </c>
      <c r="C10" s="72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71" t="s">
        <v>58</v>
      </c>
      <c r="C11" s="71"/>
      <c r="D11" s="67">
        <f>E4</f>
        <v>367775.63</v>
      </c>
      <c r="E11" s="61">
        <f>D11/$D$7/12</f>
        <v>13.595940540620473</v>
      </c>
      <c r="G11" s="22"/>
      <c r="H11" s="23"/>
    </row>
    <row r="12" spans="1:8" s="40" customFormat="1" ht="29.25" customHeight="1" x14ac:dyDescent="0.2">
      <c r="A12" s="47" t="s">
        <v>35</v>
      </c>
      <c r="B12" s="73" t="s">
        <v>59</v>
      </c>
      <c r="C12" s="74"/>
      <c r="D12" s="39">
        <f>[1]ОСТАТОК!$E$42</f>
        <v>1785.72</v>
      </c>
      <c r="E12" s="48">
        <f t="shared" ref="E12:E29" si="0">D12/$D$7/12</f>
        <v>6.6014550616626741E-2</v>
      </c>
      <c r="G12" s="22"/>
      <c r="H12" s="23"/>
    </row>
    <row r="13" spans="1:8" s="40" customFormat="1" ht="26.25" customHeight="1" x14ac:dyDescent="0.2">
      <c r="A13" s="49" t="s">
        <v>36</v>
      </c>
      <c r="B13" s="87" t="s">
        <v>10</v>
      </c>
      <c r="C13" s="88"/>
      <c r="D13" s="38">
        <f>D14+D22</f>
        <v>385826.87491999991</v>
      </c>
      <c r="E13" s="48">
        <f t="shared" si="0"/>
        <v>14.263259505219883</v>
      </c>
      <c r="F13" s="41"/>
    </row>
    <row r="14" spans="1:8" s="44" customFormat="1" x14ac:dyDescent="0.2">
      <c r="A14" s="50" t="s">
        <v>37</v>
      </c>
      <c r="B14" s="89" t="s">
        <v>11</v>
      </c>
      <c r="C14" s="89"/>
      <c r="D14" s="45">
        <f>SUM(D15:D21)</f>
        <v>26272.791720000001</v>
      </c>
      <c r="E14" s="51">
        <f t="shared" si="0"/>
        <v>0.97125335373968602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[1]Подрядчики!$Q$42</f>
        <v>7123.0589999999993</v>
      </c>
      <c r="E15" s="53">
        <f t="shared" si="0"/>
        <v>0.2633254591429332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[1]Подрядчики!$BN$42</f>
        <v>1157.7571199999998</v>
      </c>
      <c r="E16" s="53">
        <f t="shared" si="0"/>
        <v>4.2799999999999998E-2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[1]Подрядчики!$AN$42</f>
        <v>2900</v>
      </c>
      <c r="E17" s="53">
        <f t="shared" si="0"/>
        <v>0.10720728713808299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[1]Подрядчики!$AZ$42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[1]Подрядчики!$BQ$42</f>
        <v>0</v>
      </c>
      <c r="E19" s="53">
        <f t="shared" si="0"/>
        <v>0</v>
      </c>
      <c r="F19" s="27"/>
    </row>
    <row r="20" spans="1:6" hidden="1" x14ac:dyDescent="0.2">
      <c r="A20" s="54" t="s">
        <v>43</v>
      </c>
      <c r="B20" s="28" t="s">
        <v>56</v>
      </c>
      <c r="C20" s="28" t="s">
        <v>57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[1]ОСТАТОК!$J$42</f>
        <v>15091.975600000002</v>
      </c>
      <c r="E21" s="53">
        <f t="shared" si="0"/>
        <v>0.55792060745866989</v>
      </c>
      <c r="F21" s="27"/>
    </row>
    <row r="22" spans="1:6" s="44" customFormat="1" ht="23.25" customHeight="1" x14ac:dyDescent="0.2">
      <c r="A22" s="50" t="s">
        <v>44</v>
      </c>
      <c r="B22" s="82" t="s">
        <v>4</v>
      </c>
      <c r="C22" s="83"/>
      <c r="D22" s="42">
        <f>SUM(D23:D28)</f>
        <v>359554.08319999994</v>
      </c>
      <c r="E22" s="51">
        <f t="shared" si="0"/>
        <v>13.2920061514802</v>
      </c>
      <c r="F22" s="43"/>
    </row>
    <row r="23" spans="1:6" ht="16.5" customHeight="1" x14ac:dyDescent="0.2">
      <c r="A23" s="52" t="s">
        <v>45</v>
      </c>
      <c r="B23" s="84" t="s">
        <v>24</v>
      </c>
      <c r="C23" s="85"/>
      <c r="D23" s="37">
        <f>[1]ОСТАТОК!$H$42</f>
        <v>67355.495999999999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[1]ОСТАТОК!$Q$42</f>
        <v>39859.188999999998</v>
      </c>
      <c r="E24" s="53">
        <f t="shared" si="0"/>
        <v>1.4735156966255583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[1]ОСТАТОК!$X$42</f>
        <v>2398.59</v>
      </c>
      <c r="E25" s="53">
        <f t="shared" si="0"/>
        <v>8.8671147191908453E-2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[1]ОСТАТОК!$AE$42</f>
        <v>78820.509999999995</v>
      </c>
      <c r="E26" s="53">
        <f t="shared" si="0"/>
        <v>2.913838982048325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[1]ОСТАТОК!$AL$42</f>
        <v>165577.35999999999</v>
      </c>
      <c r="E27" s="53">
        <f t="shared" si="0"/>
        <v>6.1210688196847372</v>
      </c>
    </row>
    <row r="28" spans="1:6" ht="32.25" customHeight="1" thickBot="1" x14ac:dyDescent="0.25">
      <c r="A28" s="52" t="s">
        <v>55</v>
      </c>
      <c r="B28" s="90" t="s">
        <v>62</v>
      </c>
      <c r="C28" s="91"/>
      <c r="D28" s="37">
        <f>(E5*1%)+(D12*1%)+3382.84</f>
        <v>5542.9382000000005</v>
      </c>
      <c r="E28" s="53">
        <f t="shared" si="0"/>
        <v>0.20491150592967203</v>
      </c>
    </row>
    <row r="29" spans="1:6" ht="36.75" customHeight="1" thickBot="1" x14ac:dyDescent="0.25">
      <c r="A29" s="57" t="s">
        <v>50</v>
      </c>
      <c r="B29" s="86" t="s">
        <v>32</v>
      </c>
      <c r="C29" s="86"/>
      <c r="D29" s="58">
        <f>D11+D8+D12-D13</f>
        <v>-16265.524919999938</v>
      </c>
      <c r="E29" s="59">
        <f t="shared" si="0"/>
        <v>-0.60130441398278545</v>
      </c>
    </row>
    <row r="31" spans="1:6" x14ac:dyDescent="0.2">
      <c r="B31" s="31" t="s">
        <v>61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5"/>
      <c r="E40" s="75"/>
    </row>
  </sheetData>
  <mergeCells count="16"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  <mergeCell ref="B1:F1"/>
    <mergeCell ref="B7:C7"/>
    <mergeCell ref="B8:C8"/>
    <mergeCell ref="B11:C11"/>
    <mergeCell ref="B10:C10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2014-05-30T07:02:33Z</cp:lastPrinted>
  <dcterms:created xsi:type="dcterms:W3CDTF">2002-02-11T05:58:42Z</dcterms:created>
  <dcterms:modified xsi:type="dcterms:W3CDTF">2014-05-30T07:45:08Z</dcterms:modified>
</cp:coreProperties>
</file>